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21" windowWidth="6120" windowHeight="5580" activeTab="8"/>
  </bookViews>
  <sheets>
    <sheet name="POA-01" sheetId="1" r:id="rId1"/>
    <sheet name="POA-02" sheetId="2" r:id="rId2"/>
    <sheet name="POA-03" sheetId="3" r:id="rId3"/>
    <sheet name="POA-04" sheetId="4" r:id="rId4"/>
    <sheet name="POA-05" sheetId="5" r:id="rId5"/>
    <sheet name="POA-06" sheetId="6" r:id="rId6"/>
    <sheet name="POA-07" sheetId="7" r:id="rId7"/>
    <sheet name="POA-ACTIVIDADES" sheetId="8" r:id="rId8"/>
    <sheet name="GRÁFICO" sheetId="9" r:id="rId9"/>
  </sheets>
  <externalReferences>
    <externalReference r:id="rId12"/>
    <externalReference r:id="rId13"/>
    <externalReference r:id="rId14"/>
  </externalReferences>
  <definedNames/>
  <calcPr fullCalcOnLoad="1"/>
</workbook>
</file>

<file path=xl/sharedStrings.xml><?xml version="1.0" encoding="utf-8"?>
<sst xmlns="http://schemas.openxmlformats.org/spreadsheetml/2006/main" count="474" uniqueCount="255">
  <si>
    <t>PLAN DE ACTIVIDADES</t>
  </si>
  <si>
    <t>POA-01</t>
  </si>
  <si>
    <t>No.</t>
  </si>
  <si>
    <t>ACTIVIDAD</t>
  </si>
  <si>
    <t>LOCALIZACIÓN</t>
  </si>
  <si>
    <t>TIEMPO</t>
  </si>
  <si>
    <t>INDICADORES (PAT)</t>
  </si>
  <si>
    <t>METAS</t>
  </si>
  <si>
    <t>RESPONSABLE</t>
  </si>
  <si>
    <t>INICIA (M/D)</t>
  </si>
  <si>
    <t>TERMIN   (M/D)</t>
  </si>
  <si>
    <t>DURACIO (MESES)</t>
  </si>
  <si>
    <t>Monitoreo de la calidad del aire en el corredor minero.</t>
  </si>
  <si>
    <t>AREA:</t>
  </si>
  <si>
    <t>NOMBRE DEL PROYECTO:</t>
  </si>
  <si>
    <t xml:space="preserve">PRESUPUESTO ASIGNADO: </t>
  </si>
  <si>
    <t xml:space="preserve">APORTE DE LA NACIÓN: </t>
  </si>
  <si>
    <t xml:space="preserve">RECURSOS ADMINISTRADO: </t>
  </si>
  <si>
    <t>PROGRAMACION DE RECURSO HUMANO</t>
  </si>
  <si>
    <t>POA-02</t>
  </si>
  <si>
    <t>NOMBRE</t>
  </si>
  <si>
    <t>PERFIL</t>
  </si>
  <si>
    <t>OBJETO</t>
  </si>
  <si>
    <t>VALOR MENSUAL</t>
  </si>
  <si>
    <t>VALOR PARCIAL</t>
  </si>
  <si>
    <t>TERMIN (M/D)</t>
  </si>
  <si>
    <t>DEDICACION (%)</t>
  </si>
  <si>
    <t>A.- POR CONTRATO</t>
  </si>
  <si>
    <t>B.- DE PLANTA</t>
  </si>
  <si>
    <t>SUB-TOTAL</t>
  </si>
  <si>
    <t>TOTAL</t>
  </si>
  <si>
    <t>CONTROL Y MONITOREO AMBIENTAL</t>
  </si>
  <si>
    <t>CALIDAD DEL AIRE</t>
  </si>
  <si>
    <t>CODIGO</t>
  </si>
  <si>
    <t>COMPRA DE MATERIALES</t>
  </si>
  <si>
    <t>POA-03</t>
  </si>
  <si>
    <t>DESCRIPCION</t>
  </si>
  <si>
    <t>USO O DESTINO</t>
  </si>
  <si>
    <t>UNIDAD</t>
  </si>
  <si>
    <t>CANTIDAD</t>
  </si>
  <si>
    <t>VALOR</t>
  </si>
  <si>
    <t>DISPONIBILIDAD (D/M)</t>
  </si>
  <si>
    <t>MENSUAL</t>
  </si>
  <si>
    <t>UNITARIO</t>
  </si>
  <si>
    <t xml:space="preserve">TOTAL </t>
  </si>
  <si>
    <t>COMPRA DE EQUIPOS</t>
  </si>
  <si>
    <t>POA-04</t>
  </si>
  <si>
    <t>DESCRIPCIÓN</t>
  </si>
  <si>
    <t>VALOR UNITARIO</t>
  </si>
  <si>
    <t>VALOR TOTAL</t>
  </si>
  <si>
    <t xml:space="preserve">Global </t>
  </si>
  <si>
    <t>PROGRAMACION DE CONVENIOS Y CONTRATOS</t>
  </si>
  <si>
    <t>POA-05</t>
  </si>
  <si>
    <t>OBLIGACIONES CORPOGUAJIRA</t>
  </si>
  <si>
    <t>OBLIGACIONES CONTRAPARTE</t>
  </si>
  <si>
    <t>INCIA (M/D)</t>
  </si>
  <si>
    <t>A.- CONVENIOS</t>
  </si>
  <si>
    <t>B.- CONTRATOS</t>
  </si>
  <si>
    <t>REQUERIMIENTO DE INSUMOS</t>
  </si>
  <si>
    <t>POA-06</t>
  </si>
  <si>
    <t>Viáticos</t>
  </si>
  <si>
    <t>Capacitación</t>
  </si>
  <si>
    <t xml:space="preserve">NOMBRE DEL PROYECTO:  </t>
  </si>
  <si>
    <t xml:space="preserve">   CALIDAD DEL AIRE</t>
  </si>
  <si>
    <t>PROGRAMACION DE METAS FINANCIERAS -R.A ($ )</t>
  </si>
  <si>
    <t>PROYECTO:</t>
  </si>
  <si>
    <t>CODIGO:</t>
  </si>
  <si>
    <t>APROPIACION INICIAL</t>
  </si>
  <si>
    <t>CRONOGRAMA DE DESEMBOLSO</t>
  </si>
  <si>
    <t>ENERO</t>
  </si>
  <si>
    <t>FEBRE</t>
  </si>
  <si>
    <t>MARZO</t>
  </si>
  <si>
    <t>ABRIL</t>
  </si>
  <si>
    <t>MAYO</t>
  </si>
  <si>
    <t>JUNIO</t>
  </si>
  <si>
    <t>JULIO</t>
  </si>
  <si>
    <t>AGOST</t>
  </si>
  <si>
    <t>SEPTIEM</t>
  </si>
  <si>
    <t>OCTUBR</t>
  </si>
  <si>
    <t>NOVIEM</t>
  </si>
  <si>
    <t>DICIEM</t>
  </si>
  <si>
    <t>TOTAL-APROP</t>
  </si>
  <si>
    <t>SERVICIOS PERSONALES</t>
  </si>
  <si>
    <t>SERVICIOS (CONTRATO)</t>
  </si>
  <si>
    <t>SERVICIOS (PLANTA)</t>
  </si>
  <si>
    <t>GASTOS GENERALES</t>
  </si>
  <si>
    <t>MAQUINARIA Y EQUIPOS</t>
  </si>
  <si>
    <t>MATERIALES Y SUMINISTRO</t>
  </si>
  <si>
    <t>2002-001</t>
  </si>
  <si>
    <t>DE OFICINA</t>
  </si>
  <si>
    <t>2002-002</t>
  </si>
  <si>
    <t>DE ASEO</t>
  </si>
  <si>
    <t>2002-003</t>
  </si>
  <si>
    <t>DE FOTOCOPIADO</t>
  </si>
  <si>
    <t>MANTENIMIENTO EN GENERAL</t>
  </si>
  <si>
    <t>2003-001</t>
  </si>
  <si>
    <t>MANTENIMIENTO DE EQUIPOS</t>
  </si>
  <si>
    <t>2003-002</t>
  </si>
  <si>
    <t>SERVICIOS PUBLICOS</t>
  </si>
  <si>
    <t>2004-001</t>
  </si>
  <si>
    <t>ENERGIA</t>
  </si>
  <si>
    <t>2004-002</t>
  </si>
  <si>
    <t>AGUA</t>
  </si>
  <si>
    <t>2004-003</t>
  </si>
  <si>
    <t>TELEFONO</t>
  </si>
  <si>
    <t>ARRENDAMIENTOS</t>
  </si>
  <si>
    <t>2005-001</t>
  </si>
  <si>
    <t>DE INMUEBLES</t>
  </si>
  <si>
    <t>2005-002</t>
  </si>
  <si>
    <t>DE EQUIPOS</t>
  </si>
  <si>
    <t>VIATICOS</t>
  </si>
  <si>
    <t>2006-001</t>
  </si>
  <si>
    <t>AL INTERIOR DEL PAIS</t>
  </si>
  <si>
    <t>2006-002</t>
  </si>
  <si>
    <t>AL INTERIOR DEL DEPARTAMENTO</t>
  </si>
  <si>
    <t>2006-003</t>
  </si>
  <si>
    <t>AL EXTERIOR</t>
  </si>
  <si>
    <t>IMPRESOS Y PUBLICACIONES</t>
  </si>
  <si>
    <t>COMUNICACION Y TRANSPORTE</t>
  </si>
  <si>
    <t>SEGUROS</t>
  </si>
  <si>
    <t>IMPUESTOS - TASAS Y MULTAS</t>
  </si>
  <si>
    <t>DOTACION PERSONAL</t>
  </si>
  <si>
    <t>BIENESTAR SOCIAL</t>
  </si>
  <si>
    <t>CAPACITACION</t>
  </si>
  <si>
    <t>2015-001</t>
  </si>
  <si>
    <t>GRUPO</t>
  </si>
  <si>
    <t>2015-002</t>
  </si>
  <si>
    <t>PERSONAL</t>
  </si>
  <si>
    <t>OTROS(PERS X INVERS)</t>
  </si>
  <si>
    <t>INSUMO DEL PROYECTO</t>
  </si>
  <si>
    <t>CONTRATOS</t>
  </si>
  <si>
    <t>CONVENIOS</t>
  </si>
  <si>
    <t>TRANSFERENCIAS</t>
  </si>
  <si>
    <t>VARIOS</t>
  </si>
  <si>
    <t>Todo el Departamento</t>
  </si>
  <si>
    <t>Control y Seguimiento Ambiental a proyectos y actividades que requieren o cuentan con permisos de emisiones atmosféricas</t>
  </si>
  <si>
    <t>monitoreo de aire</t>
  </si>
  <si>
    <t>OTROS GASTOS GENERALES</t>
  </si>
  <si>
    <t>2.3</t>
  </si>
  <si>
    <t>2.4</t>
  </si>
  <si>
    <t>2.5</t>
  </si>
  <si>
    <t>Arrendamientos</t>
  </si>
  <si>
    <t>2.6</t>
  </si>
  <si>
    <t>2.7</t>
  </si>
  <si>
    <t>Impresos y publicaciones.</t>
  </si>
  <si>
    <t>2.8</t>
  </si>
  <si>
    <t>Comunicación y transporte</t>
  </si>
  <si>
    <t>2.9</t>
  </si>
  <si>
    <t>Seguros</t>
  </si>
  <si>
    <t>2.10</t>
  </si>
  <si>
    <t>Impuestos, tasas y multas</t>
  </si>
  <si>
    <t>2.11</t>
  </si>
  <si>
    <t>2.12</t>
  </si>
  <si>
    <t>Repuestos y accesorios</t>
  </si>
  <si>
    <t>2.13</t>
  </si>
  <si>
    <t>Dotación de personal</t>
  </si>
  <si>
    <t>2.14</t>
  </si>
  <si>
    <t>Bienestar social</t>
  </si>
  <si>
    <t>2.15</t>
  </si>
  <si>
    <t>2.16</t>
  </si>
  <si>
    <t>vigilancia</t>
  </si>
  <si>
    <t>REPUESTOS Y ACCESORIOS</t>
  </si>
  <si>
    <t>Combustibles y lubricantes</t>
  </si>
  <si>
    <t>2.17</t>
  </si>
  <si>
    <t>DURACION (MESES)</t>
  </si>
  <si>
    <t xml:space="preserve">Servicios públicos </t>
  </si>
  <si>
    <t>Georeferencicación de empresas, sitios o lugares donde se adelanten proyectos</t>
  </si>
  <si>
    <t>Posicionador Satelital (GPS) con micromemoria (SD),  puerto USB, pantalla a color y 12 canales de recepción</t>
  </si>
  <si>
    <t>Seguimiento ambiental a empresas y proyectos</t>
  </si>
  <si>
    <t>Cámara Digital de 6 megapixeles, zoom óptico de 12X, zoom digital 4,2X, bateria recargable, cables para bajar fotos, maletín y accesorios</t>
  </si>
  <si>
    <t xml:space="preserve">Mantenimiento y reparación vehículo </t>
  </si>
  <si>
    <t>Papeleria y tintas</t>
  </si>
  <si>
    <t>MANTENIMIENTO Y REPARACIÓN DE VEHÍCULO</t>
  </si>
  <si>
    <t>COMBUSTIBLE Y LUBRICANTES</t>
  </si>
  <si>
    <t>PAPELERÍA Y TINTA</t>
  </si>
  <si>
    <t>VIGILANCIA</t>
  </si>
  <si>
    <t>Hatonuevo, Patilla, Roche, Chancleta, Barrancas, Fonseca, Los Remedios, Cuestecitas, Provincial, Papayal, Las Casitas y Conejo</t>
  </si>
  <si>
    <t>Global</t>
  </si>
  <si>
    <t>Carga de contaminación atmosférica reducida por proyectos relacionados con control de contaminación atmosférica implementados (ug/m3)</t>
  </si>
  <si>
    <t>Número de permisos de emisiones atmosféricas otorgados y/o prorrogados</t>
  </si>
  <si>
    <t>Numero de informes del control y monitoreo de emisiones de fuentes móviles en el departamento de La Guajira.</t>
  </si>
  <si>
    <t>PRESUPUESTO</t>
  </si>
  <si>
    <t>Estudios de la calidad atmosférica en centros poblados del departamento de La Guajira, que reciban influencia de actividades industriales</t>
  </si>
  <si>
    <t xml:space="preserve">Contratos de depósito remunerado para la guarda y conservación de seis estaciones de calidad del aire ubicadas en las poblaciones de Los Remedios, Provincial, Papayal, Las Casitas, Barrancas y Conejo </t>
  </si>
  <si>
    <t>Adquisión de software para estudio modelación de la calidad del aire (incluyendo ruido)</t>
  </si>
  <si>
    <t>Modelación de la calidad atmosférica</t>
  </si>
  <si>
    <t>INICIAL</t>
  </si>
  <si>
    <t>Operativos para control y monitoreo de emisiones de fuentes móviles en el Departamento de La Guajira</t>
  </si>
  <si>
    <t>Profesional en el área de ingeniería ambiental, saninatria o carreras afin</t>
  </si>
  <si>
    <t>PLAN OPERATIVO ANUAL -2010</t>
  </si>
  <si>
    <t>$ 2´300.000.000</t>
  </si>
  <si>
    <t>PLAN OPERATIVO ANUAL 2010</t>
  </si>
  <si>
    <t>San Juan del Cesar, El Molino y Villanueva</t>
  </si>
  <si>
    <t>Riohacha, Maicao, Barrancas, Fonseca y San Juan del Cesar</t>
  </si>
  <si>
    <t xml:space="preserve">Manejo, procesamiento de información de calidad del aire, corrida del software de aire y otros </t>
  </si>
  <si>
    <t>DISPONIBILIDAD (M/D/A)</t>
  </si>
  <si>
    <t xml:space="preserve">Adquisición de sonómetros Clase 1 de última generación, empleado en mediciones de precisión en el terreno.
</t>
  </si>
  <si>
    <t>Realizar campañas de monitoreos de ruido ambiental y atención de quejas</t>
  </si>
  <si>
    <t xml:space="preserve">Adquisición de Computador de escritorio, procesador Phennon X4, 4GB de RAM, HD 500 GB, Monitor LCD 20"  </t>
  </si>
  <si>
    <t>Estudio de contaminación auditiva en centros poblados de La Guajira</t>
  </si>
  <si>
    <t>Registro de la calidad del aire en centros poblados mayores a 100.000 habitantes y corredores industriales, determinados en redes de monitoreo acompañados por la Corporación.</t>
  </si>
  <si>
    <t xml:space="preserve">Elementos y repuestos para  los euipos de monitoreo de calidad del aire (Filtros, Escobillas, Cartas, Motores, Plumillas, Reguladores de Flujo, Timer, desecador de placas para los filtros, mesa fija para la balanza, caja hermètica para transportar los portafiltro, destornilladores diferentes tamaños, termometro, higrometro, cajas de filtros para PM-10 y PST, bayetas,Altimetro, Barómetro, Termómetro digital, etc. </t>
  </si>
  <si>
    <t>510-900-2</t>
  </si>
  <si>
    <t>ACTIVIDADES</t>
  </si>
  <si>
    <t>ACTIV 1</t>
  </si>
  <si>
    <t>ACTIV 2</t>
  </si>
  <si>
    <t>ACTIV 3</t>
  </si>
  <si>
    <t>ACTIV 4</t>
  </si>
  <si>
    <t>ACTIV 5</t>
  </si>
  <si>
    <t>ACTIV 6</t>
  </si>
  <si>
    <t>ACTIV 7</t>
  </si>
  <si>
    <t>MATERIALES Y SUMINIS.</t>
  </si>
  <si>
    <t>IMPRESOS Y PUBLIC.</t>
  </si>
  <si>
    <t>COMBUSTIBLE Y PEAJES</t>
  </si>
  <si>
    <t>REPARACIONES DE VEHICULOS</t>
  </si>
  <si>
    <t>SERVICIO DE VIGILANCIA</t>
  </si>
  <si>
    <t xml:space="preserve">Ejecución de un Plan de Gestión de la Calidad del Aire en la Jurisdicción </t>
  </si>
  <si>
    <t>Mapas de ruidos elaborados</t>
  </si>
  <si>
    <t>Maicao</t>
  </si>
  <si>
    <t>Control y seguimiento ambiental a proyectos y actividades que requieren o cuentan con permisos de emisiones atmosféricas</t>
  </si>
  <si>
    <t>Número de monitoreos para material particulado menor a 10 micras</t>
  </si>
  <si>
    <t>Porcentaje de ejecución de un Plan de Gestión de la calidad del aire en la jurisdiciión.</t>
  </si>
  <si>
    <t>Numero de estudios de contaminación paisajística en centros poblados</t>
  </si>
  <si>
    <t>Control al uso de sustancias agotadoras de la capa de ozono, SAO.</t>
  </si>
  <si>
    <t>Riohacha</t>
  </si>
  <si>
    <t>Campañas para el control de sustancias agotadoras de la capa de ozono, SAO</t>
  </si>
  <si>
    <t>Profesional Especializado</t>
  </si>
  <si>
    <t>Elaboración e implementación de un plan de gestión de la calidad del aire en la jurisdicción</t>
  </si>
  <si>
    <t>Estudios sobre contaminación del aire</t>
  </si>
  <si>
    <t>Implementación de control y monitoreo a emisiones de fuentes fijas y móviles.</t>
  </si>
  <si>
    <t>Elaboración de mapas de ruido en el departamento.</t>
  </si>
  <si>
    <t>Ejecución de campañas para monitorear y disminuir carga de contaminación atmosférica, en el Dpto de la Guajira</t>
  </si>
  <si>
    <t>Elaborar mapas de ruido en el departamento de La Guajira</t>
  </si>
  <si>
    <t>Persona natural  ó jurídica que reuna requisitos</t>
  </si>
  <si>
    <t>Elaborar progrma y jecución de campañas para el control de sustancias agotadoras de la capa de ozono, SAO</t>
  </si>
  <si>
    <t>Ejecutar estudios de contaminación del paisaje</t>
  </si>
  <si>
    <t>ACTIV 8</t>
  </si>
  <si>
    <t>ACTIV 9</t>
  </si>
  <si>
    <t>Estudio de la calidad del aire Realizados en centros poblados mayores de 100.000 habitantes y corredores industriales, determinados en redes de monitoreo acompañadas por la Corporación</t>
  </si>
  <si>
    <t>0113-0901-3</t>
  </si>
  <si>
    <t>GRUPO:</t>
  </si>
  <si>
    <t>PLAN OPERATIVO ANUAL DE INVERSIONES - POAI -</t>
  </si>
  <si>
    <t>Codigo: PE-F-51</t>
  </si>
  <si>
    <t>VERSIÓN</t>
  </si>
  <si>
    <t>FECHA</t>
  </si>
  <si>
    <t>Corpoguajira</t>
  </si>
  <si>
    <t>12 DE ENERO DE 2010</t>
  </si>
  <si>
    <t>Página: 1 de 2</t>
  </si>
  <si>
    <t>Página: 2 de 2</t>
  </si>
  <si>
    <t>Subtotal</t>
  </si>
  <si>
    <t>Total</t>
  </si>
  <si>
    <t>Página: 1 de 1</t>
  </si>
  <si>
    <t>Control, Seguimiento y Monitoreo Ambiental</t>
  </si>
  <si>
    <t>113-901-3</t>
  </si>
  <si>
    <t>CALIDAD DE AIRE</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</si>
</sst>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
    <numFmt numFmtId="181" formatCode="[$-240A]d&quot; de &quot;mmmm&quot; de &quot;yyyy;@"/>
    <numFmt numFmtId="182" formatCode="mmm\-yyyy"/>
    <numFmt numFmtId="183" formatCode="dd\-mm\-yy;@"/>
    <numFmt numFmtId="184" formatCode="#,##0.0"/>
    <numFmt numFmtId="185" formatCode="#,##0.000"/>
    <numFmt numFmtId="186" formatCode="#,##0.0000"/>
    <numFmt numFmtId="187" formatCode="#,##0.00000"/>
    <numFmt numFmtId="188" formatCode="#,##0.000000"/>
    <numFmt numFmtId="189" formatCode="&quot;$&quot;\ #,##0.00"/>
    <numFmt numFmtId="190" formatCode="[$-240A]dddd\,\ dd&quot; de &quot;mmmm&quot; de &quot;yy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C0A]dddd\,\ dd&quot; de &quot;mmmm&quot; de &quot;yyyy"/>
    <numFmt numFmtId="196" formatCode="[$-C0A]mmm\-yy;@"/>
  </numFmts>
  <fonts count="65">
    <font>
      <sz val="10"/>
      <name val="Arial"/>
      <family val="0"/>
    </font>
    <font>
      <b/>
      <sz val="9"/>
      <name val="Tahoma"/>
      <family val="2"/>
    </font>
    <font>
      <sz val="9"/>
      <name val="Tahoma"/>
      <family val="2"/>
    </font>
    <font>
      <b/>
      <sz val="7"/>
      <name val="Tahoma"/>
      <family val="2"/>
    </font>
    <font>
      <sz val="11"/>
      <name val="Tahoma"/>
      <family val="2"/>
    </font>
    <font>
      <b/>
      <sz val="11"/>
      <name val="Tahoma"/>
      <family val="2"/>
    </font>
    <font>
      <b/>
      <sz val="10"/>
      <name val="Tahoma"/>
      <family val="2"/>
    </font>
    <font>
      <i/>
      <sz val="11"/>
      <name val="Tahoma"/>
      <family val="2"/>
    </font>
    <font>
      <sz val="10"/>
      <name val="Tahoma"/>
      <family val="2"/>
    </font>
    <font>
      <sz val="8"/>
      <name val="Arial"/>
      <family val="2"/>
    </font>
    <font>
      <b/>
      <sz val="14"/>
      <name val="Tahoma"/>
      <family val="2"/>
    </font>
    <font>
      <b/>
      <i/>
      <sz val="11"/>
      <name val="Tahoma"/>
      <family val="2"/>
    </font>
    <font>
      <b/>
      <sz val="9"/>
      <name val="Arial"/>
      <family val="2"/>
    </font>
    <font>
      <b/>
      <sz val="7"/>
      <name val="Arial"/>
      <family val="2"/>
    </font>
    <font>
      <sz val="9"/>
      <name val="Arial"/>
      <family val="2"/>
    </font>
    <font>
      <sz val="9"/>
      <name val="Times New Roman"/>
      <family val="1"/>
    </font>
    <font>
      <b/>
      <sz val="18"/>
      <name val="Tahoma"/>
      <family val="2"/>
    </font>
    <font>
      <b/>
      <sz val="8"/>
      <name val="Tahoma"/>
      <family val="2"/>
    </font>
    <font>
      <sz val="8"/>
      <name val="Tahoma"/>
      <family val="2"/>
    </font>
    <font>
      <b/>
      <sz val="10"/>
      <name val="Arial"/>
      <family val="2"/>
    </font>
    <font>
      <sz val="7"/>
      <name val="Tahoma"/>
      <family val="2"/>
    </font>
    <font>
      <u val="single"/>
      <sz val="10"/>
      <color indexed="12"/>
      <name val="Arial"/>
      <family val="2"/>
    </font>
    <font>
      <u val="single"/>
      <sz val="10"/>
      <color indexed="36"/>
      <name val="Arial"/>
      <family val="2"/>
    </font>
    <font>
      <sz val="10"/>
      <color indexed="10"/>
      <name val="Arial"/>
      <family val="2"/>
    </font>
    <font>
      <sz val="10"/>
      <color indexed="9"/>
      <name val="Arial"/>
      <family val="2"/>
    </font>
    <font>
      <b/>
      <sz val="8"/>
      <name val="Arial"/>
      <family val="2"/>
    </font>
    <font>
      <b/>
      <sz val="18"/>
      <name val="Verdana"/>
      <family val="2"/>
    </font>
    <font>
      <sz val="10"/>
      <name val="Verdana"/>
      <family val="2"/>
    </font>
    <font>
      <sz val="11"/>
      <name val="Verdana"/>
      <family val="2"/>
    </font>
    <font>
      <i/>
      <sz val="11"/>
      <name val="Verdana"/>
      <family val="2"/>
    </font>
    <font>
      <b/>
      <sz val="10"/>
      <name val="Verdana"/>
      <family val="2"/>
    </font>
    <font>
      <b/>
      <i/>
      <sz val="9"/>
      <name val="Tahoma"/>
      <family val="2"/>
    </font>
    <font>
      <b/>
      <sz val="10"/>
      <name val="Arial Narrow"/>
      <family val="2"/>
    </font>
    <font>
      <sz val="10"/>
      <name val="Arial Narrow"/>
      <family val="2"/>
    </font>
    <font>
      <b/>
      <sz val="7"/>
      <name val="Arial Narrow"/>
      <family val="2"/>
    </font>
    <font>
      <sz val="7"/>
      <name val="Arial Narrow"/>
      <family val="2"/>
    </font>
    <font>
      <sz val="10"/>
      <color indexed="8"/>
      <name val="Calibri"/>
      <family val="0"/>
    </font>
    <font>
      <b/>
      <sz val="10"/>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0"/>
    </font>
    <font>
      <sz val="9"/>
      <name val="Arial Narrow"/>
      <family val="2"/>
    </font>
    <font>
      <b/>
      <sz val="9"/>
      <name val="Arial Narrow"/>
      <family val="2"/>
    </font>
    <font>
      <b/>
      <sz val="11"/>
      <name val="Arial Narrow"/>
      <family val="2"/>
    </font>
    <font>
      <sz val="8"/>
      <name val="Arial Narrow"/>
      <family val="2"/>
    </font>
    <font>
      <b/>
      <i/>
      <sz val="14"/>
      <color indexed="16"/>
      <name val="Edwardian Script ITC"/>
      <family val="4"/>
    </font>
    <font>
      <sz val="11"/>
      <name val="Arial Narrow"/>
      <family val="2"/>
    </font>
    <font>
      <i/>
      <sz val="11"/>
      <name val="Arial Narrow"/>
      <family val="2"/>
    </font>
    <font>
      <b/>
      <sz val="12"/>
      <name val="Arial Narrow"/>
      <family val="2"/>
    </font>
    <font>
      <b/>
      <sz val="12"/>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medium"/>
    </border>
    <border>
      <left style="medium"/>
      <right style="thin"/>
      <top style="medium"/>
      <bottom style="medium"/>
    </border>
    <border>
      <left style="thin"/>
      <right style="medium"/>
      <top style="medium"/>
      <bottom style="thin"/>
    </border>
    <border>
      <left style="thin"/>
      <right style="medium"/>
      <top style="thin"/>
      <bottom style="medium"/>
    </border>
    <border>
      <left style="medium"/>
      <right>
        <color indexed="63"/>
      </right>
      <top>
        <color indexed="63"/>
      </top>
      <bottom style="medium"/>
    </border>
    <border>
      <left style="thin"/>
      <right style="thin"/>
      <top style="thin"/>
      <bottom style="thin"/>
    </border>
    <border>
      <left style="thin"/>
      <right style="medium"/>
      <top style="thin"/>
      <bottom style="thin"/>
    </border>
    <border>
      <left style="thin"/>
      <right style="thin"/>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color indexed="63"/>
      </top>
      <bottom style="thin"/>
    </border>
    <border>
      <left style="medium"/>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color indexed="63"/>
      </top>
      <bottom style="medium"/>
    </border>
    <border>
      <left style="thin"/>
      <right style="medium"/>
      <top>
        <color indexed="63"/>
      </top>
      <bottom style="medium"/>
    </border>
    <border>
      <left style="thin"/>
      <right style="medium"/>
      <top style="medium"/>
      <bottom style="medium"/>
    </border>
    <border>
      <left style="thin"/>
      <right style="thin"/>
      <top style="thin"/>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medium"/>
      <bottom style="thin"/>
    </border>
    <border>
      <left style="medium"/>
      <right style="medium"/>
      <top style="thin"/>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0" fillId="4" borderId="0" applyNumberFormat="0" applyBorder="0" applyAlignment="0" applyProtection="0"/>
    <xf numFmtId="0" fontId="41" fillId="16" borderId="1" applyNumberFormat="0" applyAlignment="0" applyProtection="0"/>
    <xf numFmtId="0" fontId="42" fillId="1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1" borderId="0" applyNumberFormat="0" applyBorder="0" applyAlignment="0" applyProtection="0"/>
    <xf numFmtId="0" fontId="45" fillId="7" borderId="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4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8" fillId="16"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358">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right"/>
    </xf>
    <xf numFmtId="0" fontId="1" fillId="7" borderId="10"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vertical="top"/>
    </xf>
    <xf numFmtId="0" fontId="4" fillId="0" borderId="0" xfId="0" applyFont="1" applyAlignment="1">
      <alignment/>
    </xf>
    <xf numFmtId="180" fontId="6" fillId="0" borderId="0" xfId="0" applyNumberFormat="1" applyFont="1" applyAlignment="1">
      <alignment horizontal="right" vertical="justify"/>
    </xf>
    <xf numFmtId="0" fontId="7" fillId="0" borderId="0" xfId="0" applyFont="1" applyAlignment="1">
      <alignment horizontal="left" vertical="justify"/>
    </xf>
    <xf numFmtId="6" fontId="6" fillId="0" borderId="0" xfId="0" applyNumberFormat="1" applyFont="1" applyAlignment="1">
      <alignment vertical="justify"/>
    </xf>
    <xf numFmtId="0" fontId="1" fillId="0" borderId="0" xfId="0" applyFont="1" applyAlignment="1">
      <alignment vertical="top" wrapText="1"/>
    </xf>
    <xf numFmtId="0" fontId="1"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left" vertical="top" wrapText="1"/>
    </xf>
    <xf numFmtId="0" fontId="8" fillId="0" borderId="0" xfId="0" applyFont="1" applyAlignment="1">
      <alignment/>
    </xf>
    <xf numFmtId="0" fontId="8" fillId="0" borderId="0" xfId="0" applyFont="1" applyBorder="1" applyAlignment="1">
      <alignment/>
    </xf>
    <xf numFmtId="0" fontId="6" fillId="7" borderId="12" xfId="0" applyFont="1" applyFill="1" applyBorder="1" applyAlignment="1">
      <alignment/>
    </xf>
    <xf numFmtId="44" fontId="1" fillId="7" borderId="10" xfId="50" applyFont="1" applyFill="1" applyBorder="1" applyAlignment="1">
      <alignment horizontal="center" vertical="center" wrapText="1"/>
    </xf>
    <xf numFmtId="0" fontId="1" fillId="7" borderId="13" xfId="0" applyFont="1" applyFill="1" applyBorder="1" applyAlignment="1">
      <alignment horizontal="center" vertical="center" wrapText="1"/>
    </xf>
    <xf numFmtId="44" fontId="1" fillId="7" borderId="11" xfId="5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0" borderId="0" xfId="0" applyFont="1" applyBorder="1" applyAlignment="1">
      <alignment horizontal="left" vertical="top" wrapText="1"/>
    </xf>
    <xf numFmtId="0" fontId="10" fillId="0" borderId="0" xfId="0" applyFont="1" applyAlignment="1">
      <alignment horizontal="center"/>
    </xf>
    <xf numFmtId="0" fontId="4" fillId="0" borderId="0" xfId="0" applyFont="1" applyAlignment="1">
      <alignment horizontal="left" vertical="justify"/>
    </xf>
    <xf numFmtId="180" fontId="5" fillId="0" borderId="0" xfId="0" applyNumberFormat="1" applyFont="1" applyAlignment="1">
      <alignment horizontal="right" vertical="justify"/>
    </xf>
    <xf numFmtId="3" fontId="0" fillId="0" borderId="0" xfId="0" applyNumberFormat="1" applyAlignment="1">
      <alignment/>
    </xf>
    <xf numFmtId="0" fontId="11" fillId="0" borderId="0" xfId="0" applyFont="1" applyAlignment="1">
      <alignment horizontal="left" vertical="justify"/>
    </xf>
    <xf numFmtId="0" fontId="1" fillId="0" borderId="0" xfId="0" applyFont="1" applyAlignment="1">
      <alignment/>
    </xf>
    <xf numFmtId="3" fontId="1" fillId="0" borderId="0" xfId="0" applyNumberFormat="1" applyFont="1" applyAlignment="1">
      <alignment horizontal="right" vertical="top" wrapText="1"/>
    </xf>
    <xf numFmtId="3" fontId="1" fillId="0" borderId="0" xfId="0" applyNumberFormat="1" applyFont="1" applyBorder="1" applyAlignment="1">
      <alignment horizontal="right" vertical="top" wrapText="1"/>
    </xf>
    <xf numFmtId="0" fontId="12" fillId="0" borderId="0" xfId="0" applyFont="1" applyAlignment="1">
      <alignment vertical="top" wrapText="1"/>
    </xf>
    <xf numFmtId="0" fontId="12" fillId="0" borderId="0" xfId="0" applyFont="1" applyBorder="1" applyAlignment="1">
      <alignment vertical="top" wrapText="1"/>
    </xf>
    <xf numFmtId="0" fontId="14" fillId="0" borderId="0" xfId="0" applyFont="1" applyAlignment="1">
      <alignment vertical="top" wrapText="1"/>
    </xf>
    <xf numFmtId="0" fontId="12" fillId="0" borderId="0" xfId="0" applyFont="1" applyBorder="1" applyAlignment="1">
      <alignment horizontal="left" vertical="top" wrapText="1"/>
    </xf>
    <xf numFmtId="0" fontId="12" fillId="7" borderId="15" xfId="0" applyFont="1" applyFill="1" applyBorder="1" applyAlignment="1">
      <alignment horizontal="right" vertical="top" wrapText="1"/>
    </xf>
    <xf numFmtId="3" fontId="17" fillId="0" borderId="0" xfId="0" applyNumberFormat="1" applyFont="1" applyAlignment="1">
      <alignment horizontal="center"/>
    </xf>
    <xf numFmtId="0" fontId="18" fillId="0" borderId="0" xfId="0" applyFont="1" applyAlignment="1">
      <alignment/>
    </xf>
    <xf numFmtId="0" fontId="18" fillId="0" borderId="0" xfId="0" applyFont="1" applyAlignment="1">
      <alignment horizontal="centerContinuous"/>
    </xf>
    <xf numFmtId="3" fontId="18" fillId="0" borderId="0" xfId="0" applyNumberFormat="1" applyFont="1" applyAlignment="1">
      <alignment horizontal="center"/>
    </xf>
    <xf numFmtId="3" fontId="18" fillId="0" borderId="0" xfId="0" applyNumberFormat="1" applyFont="1" applyAlignment="1" quotePrefix="1">
      <alignment horizontal="left"/>
    </xf>
    <xf numFmtId="3" fontId="18" fillId="0" borderId="0" xfId="0" applyNumberFormat="1" applyFont="1" applyAlignment="1">
      <alignment/>
    </xf>
    <xf numFmtId="3" fontId="17" fillId="0" borderId="0" xfId="0" applyNumberFormat="1" applyFont="1" applyAlignment="1">
      <alignment/>
    </xf>
    <xf numFmtId="3" fontId="3" fillId="7" borderId="11" xfId="0" applyNumberFormat="1" applyFont="1" applyFill="1" applyBorder="1" applyAlignment="1">
      <alignment horizontal="center"/>
    </xf>
    <xf numFmtId="3" fontId="20" fillId="0" borderId="10" xfId="0" applyNumberFormat="1" applyFont="1" applyBorder="1" applyAlignment="1">
      <alignment/>
    </xf>
    <xf numFmtId="3" fontId="20" fillId="0" borderId="16" xfId="0" applyNumberFormat="1" applyFont="1" applyBorder="1" applyAlignment="1">
      <alignment/>
    </xf>
    <xf numFmtId="3" fontId="20" fillId="24" borderId="16" xfId="0" applyNumberFormat="1" applyFont="1" applyFill="1" applyBorder="1" applyAlignment="1">
      <alignment horizontal="right"/>
    </xf>
    <xf numFmtId="3" fontId="20" fillId="0" borderId="16" xfId="0" applyNumberFormat="1" applyFont="1" applyBorder="1" applyAlignment="1">
      <alignment horizontal="right"/>
    </xf>
    <xf numFmtId="3" fontId="3" fillId="0" borderId="17" xfId="0" applyNumberFormat="1" applyFont="1" applyBorder="1" applyAlignment="1">
      <alignment horizontal="right"/>
    </xf>
    <xf numFmtId="3" fontId="20" fillId="0" borderId="16" xfId="0" applyNumberFormat="1" applyFont="1" applyFill="1" applyBorder="1" applyAlignment="1">
      <alignment horizontal="right"/>
    </xf>
    <xf numFmtId="3" fontId="20" fillId="0" borderId="16" xfId="0" applyNumberFormat="1" applyFont="1" applyBorder="1" applyAlignment="1">
      <alignment wrapText="1"/>
    </xf>
    <xf numFmtId="3" fontId="3" fillId="0" borderId="16" xfId="0" applyNumberFormat="1" applyFont="1" applyFill="1" applyBorder="1" applyAlignment="1">
      <alignment horizontal="right"/>
    </xf>
    <xf numFmtId="3" fontId="3" fillId="0" borderId="16" xfId="0" applyNumberFormat="1" applyFont="1" applyBorder="1" applyAlignment="1">
      <alignment horizontal="right"/>
    </xf>
    <xf numFmtId="3" fontId="20" fillId="0" borderId="11" xfId="0" applyNumberFormat="1" applyFont="1" applyBorder="1" applyAlignment="1">
      <alignment/>
    </xf>
    <xf numFmtId="3" fontId="3" fillId="0" borderId="11" xfId="0" applyNumberFormat="1" applyFont="1" applyBorder="1" applyAlignment="1">
      <alignment horizontal="right"/>
    </xf>
    <xf numFmtId="3" fontId="3" fillId="0" borderId="14" xfId="0" applyNumberFormat="1" applyFont="1" applyBorder="1" applyAlignment="1">
      <alignment horizontal="right"/>
    </xf>
    <xf numFmtId="3" fontId="3" fillId="7" borderId="12" xfId="0" applyNumberFormat="1" applyFont="1" applyFill="1" applyBorder="1" applyAlignment="1">
      <alignment/>
    </xf>
    <xf numFmtId="3" fontId="3" fillId="7" borderId="18" xfId="0" applyNumberFormat="1" applyFont="1" applyFill="1" applyBorder="1" applyAlignment="1">
      <alignment horizontal="right"/>
    </xf>
    <xf numFmtId="0" fontId="20" fillId="0" borderId="19" xfId="0" applyFont="1" applyBorder="1" applyAlignment="1">
      <alignment/>
    </xf>
    <xf numFmtId="0" fontId="3" fillId="0" borderId="20" xfId="0" applyFont="1" applyBorder="1" applyAlignment="1">
      <alignment horizontal="justify"/>
    </xf>
    <xf numFmtId="3" fontId="20" fillId="0" borderId="20" xfId="0" applyNumberFormat="1" applyFont="1" applyBorder="1" applyAlignment="1">
      <alignment/>
    </xf>
    <xf numFmtId="3" fontId="20" fillId="0" borderId="21" xfId="0" applyNumberFormat="1" applyFont="1" applyBorder="1" applyAlignment="1">
      <alignment/>
    </xf>
    <xf numFmtId="3" fontId="3" fillId="0" borderId="22" xfId="0" applyNumberFormat="1" applyFont="1" applyBorder="1" applyAlignment="1">
      <alignment/>
    </xf>
    <xf numFmtId="0" fontId="1" fillId="0" borderId="0" xfId="0" applyFont="1" applyAlignment="1">
      <alignment horizontal="left" vertical="justify"/>
    </xf>
    <xf numFmtId="3" fontId="9" fillId="0" borderId="0" xfId="0" applyNumberFormat="1" applyFont="1" applyAlignment="1">
      <alignment/>
    </xf>
    <xf numFmtId="3" fontId="3" fillId="0" borderId="10"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23" xfId="0" applyNumberFormat="1" applyFont="1" applyBorder="1" applyAlignment="1">
      <alignment horizontal="center"/>
    </xf>
    <xf numFmtId="3" fontId="20" fillId="0" borderId="24" xfId="0" applyNumberFormat="1" applyFont="1" applyBorder="1" applyAlignment="1">
      <alignment horizontal="center"/>
    </xf>
    <xf numFmtId="3" fontId="3" fillId="0" borderId="24" xfId="0" applyNumberFormat="1" applyFont="1" applyBorder="1" applyAlignment="1">
      <alignment horizontal="center"/>
    </xf>
    <xf numFmtId="3" fontId="3" fillId="0" borderId="25" xfId="0" applyNumberFormat="1" applyFont="1" applyBorder="1" applyAlignment="1">
      <alignment horizontal="center"/>
    </xf>
    <xf numFmtId="3" fontId="3" fillId="0" borderId="11" xfId="0" applyNumberFormat="1" applyFont="1" applyFill="1" applyBorder="1" applyAlignment="1">
      <alignment horizontal="right"/>
    </xf>
    <xf numFmtId="0" fontId="23" fillId="0" borderId="0" xfId="0" applyFont="1" applyAlignment="1">
      <alignment/>
    </xf>
    <xf numFmtId="3" fontId="3" fillId="0" borderId="0" xfId="0" applyNumberFormat="1" applyFont="1" applyBorder="1" applyAlignment="1">
      <alignment horizontal="right"/>
    </xf>
    <xf numFmtId="3" fontId="20" fillId="0" borderId="16" xfId="0" applyNumberFormat="1" applyFont="1" applyBorder="1" applyAlignment="1">
      <alignment horizontal="justify"/>
    </xf>
    <xf numFmtId="3" fontId="3" fillId="25" borderId="10" xfId="0" applyNumberFormat="1" applyFont="1" applyFill="1" applyBorder="1" applyAlignment="1">
      <alignment horizontal="right"/>
    </xf>
    <xf numFmtId="3" fontId="3" fillId="25" borderId="16" xfId="0" applyNumberFormat="1" applyFont="1" applyFill="1" applyBorder="1" applyAlignment="1">
      <alignment horizontal="right"/>
    </xf>
    <xf numFmtId="1" fontId="24" fillId="0" borderId="0" xfId="0" applyNumberFormat="1" applyFont="1" applyAlignment="1">
      <alignment/>
    </xf>
    <xf numFmtId="3" fontId="25" fillId="0" borderId="0" xfId="0" applyNumberFormat="1" applyFont="1" applyAlignment="1">
      <alignment horizontal="center"/>
    </xf>
    <xf numFmtId="0" fontId="26" fillId="0" borderId="0" xfId="0" applyFont="1" applyAlignment="1">
      <alignment horizontal="center"/>
    </xf>
    <xf numFmtId="0" fontId="27" fillId="0" borderId="0" xfId="0" applyFont="1" applyAlignment="1">
      <alignment/>
    </xf>
    <xf numFmtId="0" fontId="28" fillId="0" borderId="0" xfId="0" applyFont="1" applyAlignment="1">
      <alignment horizontal="left" vertical="top"/>
    </xf>
    <xf numFmtId="0" fontId="28" fillId="0" borderId="0" xfId="0" applyFont="1" applyAlignment="1">
      <alignment wrapText="1"/>
    </xf>
    <xf numFmtId="0" fontId="28" fillId="0" borderId="0" xfId="0" applyFont="1" applyAlignment="1">
      <alignment/>
    </xf>
    <xf numFmtId="0" fontId="29" fillId="0" borderId="0" xfId="0" applyFont="1" applyAlignment="1">
      <alignment horizontal="left" vertical="justify"/>
    </xf>
    <xf numFmtId="180" fontId="30" fillId="0" borderId="0" xfId="0" applyNumberFormat="1" applyFont="1" applyAlignment="1">
      <alignment horizontal="right" vertical="justify"/>
    </xf>
    <xf numFmtId="3" fontId="18" fillId="0" borderId="16" xfId="0" applyNumberFormat="1" applyFont="1" applyBorder="1" applyAlignment="1">
      <alignment/>
    </xf>
    <xf numFmtId="3" fontId="17" fillId="0" borderId="16" xfId="0" applyNumberFormat="1" applyFont="1" applyBorder="1" applyAlignment="1">
      <alignment/>
    </xf>
    <xf numFmtId="3" fontId="17" fillId="0" borderId="16" xfId="0" applyNumberFormat="1" applyFont="1" applyBorder="1" applyAlignment="1">
      <alignment horizontal="center"/>
    </xf>
    <xf numFmtId="6" fontId="6" fillId="0" borderId="0" xfId="0" applyNumberFormat="1" applyFont="1" applyAlignment="1">
      <alignment horizontal="right" vertical="justify"/>
    </xf>
    <xf numFmtId="0" fontId="14" fillId="0" borderId="0" xfId="0" applyFont="1" applyAlignment="1">
      <alignment/>
    </xf>
    <xf numFmtId="0" fontId="2" fillId="0" borderId="0" xfId="0" applyFont="1" applyAlignment="1">
      <alignment horizontal="center"/>
    </xf>
    <xf numFmtId="0" fontId="31" fillId="0" borderId="0" xfId="0" applyFont="1" applyAlignment="1">
      <alignment horizontal="left" vertical="justify"/>
    </xf>
    <xf numFmtId="0" fontId="2" fillId="0" borderId="0" xfId="0" applyFont="1" applyAlignment="1">
      <alignment horizontal="left" vertical="justify"/>
    </xf>
    <xf numFmtId="6" fontId="1" fillId="0" borderId="0" xfId="0" applyNumberFormat="1" applyFont="1" applyAlignment="1">
      <alignment vertical="justify"/>
    </xf>
    <xf numFmtId="3" fontId="32" fillId="0" borderId="0" xfId="0" applyNumberFormat="1" applyFont="1" applyAlignment="1">
      <alignment horizontal="left" vertical="center"/>
    </xf>
    <xf numFmtId="0" fontId="32" fillId="0" borderId="0" xfId="0" applyFont="1" applyAlignment="1">
      <alignment horizontal="center" vertical="center"/>
    </xf>
    <xf numFmtId="3" fontId="32" fillId="7" borderId="12" xfId="0" applyNumberFormat="1" applyFont="1" applyFill="1" applyBorder="1" applyAlignment="1">
      <alignment horizontal="center"/>
    </xf>
    <xf numFmtId="3" fontId="34" fillId="0" borderId="26" xfId="0" applyNumberFormat="1" applyFont="1" applyBorder="1" applyAlignment="1">
      <alignment/>
    </xf>
    <xf numFmtId="3" fontId="35" fillId="0" borderId="26" xfId="0" applyNumberFormat="1" applyFont="1" applyBorder="1" applyAlignment="1">
      <alignment/>
    </xf>
    <xf numFmtId="3" fontId="34" fillId="0" borderId="16" xfId="0" applyNumberFormat="1" applyFont="1" applyBorder="1" applyAlignment="1">
      <alignment horizontal="right"/>
    </xf>
    <xf numFmtId="3" fontId="35" fillId="0" borderId="16" xfId="0" applyNumberFormat="1" applyFont="1" applyBorder="1" applyAlignment="1">
      <alignment/>
    </xf>
    <xf numFmtId="3" fontId="35" fillId="0" borderId="16" xfId="0" applyNumberFormat="1" applyFont="1" applyBorder="1" applyAlignment="1">
      <alignment horizontal="right"/>
    </xf>
    <xf numFmtId="3" fontId="34" fillId="0" borderId="16" xfId="0" applyNumberFormat="1" applyFont="1" applyFill="1" applyBorder="1" applyAlignment="1">
      <alignment horizontal="right"/>
    </xf>
    <xf numFmtId="3" fontId="34" fillId="0" borderId="16" xfId="0" applyNumberFormat="1" applyFont="1" applyBorder="1" applyAlignment="1">
      <alignment/>
    </xf>
    <xf numFmtId="0" fontId="35" fillId="0" borderId="16" xfId="0" applyFont="1" applyBorder="1" applyAlignment="1">
      <alignment/>
    </xf>
    <xf numFmtId="0" fontId="35" fillId="0" borderId="16" xfId="0" applyFont="1" applyFill="1" applyBorder="1" applyAlignment="1">
      <alignment/>
    </xf>
    <xf numFmtId="3" fontId="35" fillId="0" borderId="16" xfId="0" applyNumberFormat="1" applyFont="1" applyBorder="1" applyAlignment="1">
      <alignment wrapText="1"/>
    </xf>
    <xf numFmtId="3" fontId="34" fillId="24" borderId="16" xfId="0" applyNumberFormat="1" applyFont="1" applyFill="1" applyBorder="1" applyAlignment="1">
      <alignment/>
    </xf>
    <xf numFmtId="3" fontId="34" fillId="24" borderId="16" xfId="0" applyNumberFormat="1" applyFont="1" applyFill="1" applyBorder="1" applyAlignment="1">
      <alignment horizontal="right"/>
    </xf>
    <xf numFmtId="0" fontId="5" fillId="0" borderId="0" xfId="0" applyFont="1" applyAlignment="1">
      <alignment horizontal="left"/>
    </xf>
    <xf numFmtId="0" fontId="1" fillId="7" borderId="27" xfId="0" applyFont="1" applyFill="1" applyBorder="1" applyAlignment="1">
      <alignment horizontal="center" vertical="center" wrapText="1"/>
    </xf>
    <xf numFmtId="3" fontId="1" fillId="0" borderId="0" xfId="0" applyNumberFormat="1" applyFont="1" applyAlignment="1">
      <alignment vertical="justify"/>
    </xf>
    <xf numFmtId="43" fontId="57" fillId="0" borderId="0" xfId="48" applyFont="1" applyAlignment="1">
      <alignment vertical="justify"/>
    </xf>
    <xf numFmtId="43" fontId="57" fillId="0" borderId="0" xfId="0" applyNumberFormat="1" applyFont="1" applyAlignment="1">
      <alignment/>
    </xf>
    <xf numFmtId="6" fontId="57" fillId="0" borderId="0" xfId="0" applyNumberFormat="1" applyFont="1" applyAlignment="1">
      <alignment vertical="justify"/>
    </xf>
    <xf numFmtId="3" fontId="17" fillId="0" borderId="0" xfId="0" applyNumberFormat="1" applyFont="1" applyAlignment="1">
      <alignment horizontal="left"/>
    </xf>
    <xf numFmtId="0" fontId="58" fillId="0" borderId="28"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30"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6" xfId="0" applyFont="1" applyBorder="1" applyAlignment="1">
      <alignment horizontal="justify" vertical="top" wrapText="1"/>
    </xf>
    <xf numFmtId="43" fontId="56" fillId="0" borderId="16" xfId="48" applyFont="1" applyBorder="1" applyAlignment="1">
      <alignment vertical="center" wrapText="1"/>
    </xf>
    <xf numFmtId="0" fontId="6" fillId="0" borderId="0" xfId="0" applyFont="1" applyAlignment="1">
      <alignment horizontal="left"/>
    </xf>
    <xf numFmtId="0" fontId="1" fillId="0" borderId="0" xfId="0" applyFont="1" applyAlignment="1">
      <alignment horizontal="left" vertical="top"/>
    </xf>
    <xf numFmtId="0" fontId="25" fillId="0" borderId="31" xfId="0" applyFont="1" applyBorder="1" applyAlignment="1">
      <alignment/>
    </xf>
    <xf numFmtId="0" fontId="25" fillId="0" borderId="32" xfId="0" applyFont="1" applyBorder="1" applyAlignment="1">
      <alignment/>
    </xf>
    <xf numFmtId="0" fontId="58" fillId="0" borderId="33" xfId="0" applyFont="1" applyBorder="1" applyAlignment="1">
      <alignment horizontal="center" vertical="center" wrapText="1"/>
    </xf>
    <xf numFmtId="0" fontId="25" fillId="0" borderId="34" xfId="0" applyFont="1" applyBorder="1" applyAlignment="1">
      <alignment/>
    </xf>
    <xf numFmtId="0" fontId="25" fillId="0" borderId="33" xfId="0" applyFont="1" applyBorder="1" applyAlignment="1">
      <alignment/>
    </xf>
    <xf numFmtId="0" fontId="25" fillId="0" borderId="26" xfId="0" applyFont="1" applyBorder="1" applyAlignment="1">
      <alignment/>
    </xf>
    <xf numFmtId="0" fontId="25" fillId="0" borderId="28" xfId="0" applyFont="1" applyBorder="1" applyAlignment="1">
      <alignment/>
    </xf>
    <xf numFmtId="0" fontId="25" fillId="0" borderId="30" xfId="0" applyFont="1" applyBorder="1" applyAlignment="1">
      <alignment/>
    </xf>
    <xf numFmtId="0" fontId="16" fillId="0" borderId="35" xfId="0" applyFont="1" applyBorder="1" applyAlignment="1">
      <alignment horizontal="center"/>
    </xf>
    <xf numFmtId="0" fontId="16" fillId="0" borderId="36" xfId="0" applyFont="1" applyBorder="1" applyAlignment="1">
      <alignment horizontal="center"/>
    </xf>
    <xf numFmtId="0" fontId="16" fillId="0" borderId="37" xfId="0" applyFont="1" applyBorder="1" applyAlignment="1">
      <alignment horizontal="center"/>
    </xf>
    <xf numFmtId="0" fontId="56" fillId="0" borderId="0" xfId="0" applyFont="1" applyBorder="1" applyAlignment="1">
      <alignment horizontal="center" vertical="center" wrapText="1"/>
    </xf>
    <xf numFmtId="0" fontId="56" fillId="0" borderId="0" xfId="0" applyFont="1" applyBorder="1" applyAlignment="1">
      <alignment horizontal="justify" vertical="top" wrapText="1"/>
    </xf>
    <xf numFmtId="43" fontId="56" fillId="0" borderId="0" xfId="48" applyFont="1" applyBorder="1" applyAlignment="1">
      <alignment vertical="center" wrapText="1"/>
    </xf>
    <xf numFmtId="0" fontId="56" fillId="0" borderId="0" xfId="0" applyFont="1" applyBorder="1" applyAlignment="1">
      <alignment horizontal="justify" vertical="center" wrapText="1"/>
    </xf>
    <xf numFmtId="15" fontId="56" fillId="0" borderId="0" xfId="0" applyNumberFormat="1" applyFont="1" applyBorder="1" applyAlignment="1">
      <alignment horizontal="center" vertical="center" wrapText="1"/>
    </xf>
    <xf numFmtId="3" fontId="56" fillId="0" borderId="0" xfId="0" applyNumberFormat="1" applyFont="1" applyBorder="1" applyAlignment="1">
      <alignment horizontal="center" vertical="center" wrapText="1"/>
    </xf>
    <xf numFmtId="0" fontId="1" fillId="7" borderId="0" xfId="0" applyFont="1" applyFill="1" applyBorder="1" applyAlignment="1">
      <alignment horizontal="center" vertical="center" wrapText="1"/>
    </xf>
    <xf numFmtId="0" fontId="56" fillId="0" borderId="16" xfId="0" applyFont="1" applyBorder="1" applyAlignment="1">
      <alignment horizontal="center" vertical="center" wrapText="1"/>
    </xf>
    <xf numFmtId="0" fontId="56" fillId="0" borderId="16" xfId="0" applyFont="1" applyBorder="1" applyAlignment="1">
      <alignment horizontal="justify" vertical="top" wrapText="1"/>
    </xf>
    <xf numFmtId="43" fontId="56" fillId="0" borderId="16" xfId="48" applyFont="1" applyBorder="1" applyAlignment="1">
      <alignment vertical="center" wrapText="1"/>
    </xf>
    <xf numFmtId="15" fontId="56" fillId="0" borderId="16" xfId="0" applyNumberFormat="1" applyFont="1" applyBorder="1" applyAlignment="1">
      <alignment horizontal="center" vertical="center" wrapText="1"/>
    </xf>
    <xf numFmtId="184" fontId="56" fillId="0" borderId="16" xfId="0" applyNumberFormat="1" applyFont="1" applyBorder="1" applyAlignment="1">
      <alignment horizontal="center" vertical="center" wrapText="1"/>
    </xf>
    <xf numFmtId="0" fontId="56" fillId="0" borderId="16" xfId="0" applyFont="1" applyBorder="1" applyAlignment="1">
      <alignment horizontal="justify" vertical="center" wrapText="1"/>
    </xf>
    <xf numFmtId="3" fontId="56" fillId="0" borderId="16" xfId="0" applyNumberFormat="1" applyFont="1" applyBorder="1" applyAlignment="1">
      <alignment horizontal="center" vertical="center" wrapText="1"/>
    </xf>
    <xf numFmtId="0" fontId="56" fillId="0" borderId="16" xfId="0" applyFont="1" applyFill="1" applyBorder="1" applyAlignment="1">
      <alignment horizontal="justify" vertical="top" wrapText="1"/>
    </xf>
    <xf numFmtId="3" fontId="56" fillId="0" borderId="16" xfId="54" applyNumberFormat="1" applyFont="1" applyBorder="1" applyAlignment="1">
      <alignment horizontal="center" vertical="center" wrapText="1"/>
    </xf>
    <xf numFmtId="0" fontId="56" fillId="0" borderId="16" xfId="54" applyNumberFormat="1" applyFont="1" applyBorder="1" applyAlignment="1">
      <alignment horizontal="center" vertical="center" wrapText="1"/>
    </xf>
    <xf numFmtId="0" fontId="58" fillId="0" borderId="16" xfId="0" applyFont="1" applyBorder="1" applyAlignment="1">
      <alignment horizontal="justify" vertical="top" wrapText="1"/>
    </xf>
    <xf numFmtId="43" fontId="57" fillId="0" borderId="0" xfId="48" applyFont="1" applyBorder="1" applyAlignment="1">
      <alignment vertical="center" wrapText="1"/>
    </xf>
    <xf numFmtId="43" fontId="32" fillId="0" borderId="16" xfId="0" applyNumberFormat="1" applyFont="1" applyBorder="1" applyAlignment="1">
      <alignment/>
    </xf>
    <xf numFmtId="0" fontId="0" fillId="0" borderId="16" xfId="0" applyBorder="1" applyAlignment="1">
      <alignment/>
    </xf>
    <xf numFmtId="0" fontId="19" fillId="0" borderId="16" xfId="0" applyFont="1" applyBorder="1" applyAlignment="1">
      <alignment/>
    </xf>
    <xf numFmtId="0" fontId="0" fillId="0" borderId="26" xfId="0" applyBorder="1" applyAlignment="1">
      <alignment/>
    </xf>
    <xf numFmtId="0" fontId="19" fillId="0" borderId="26" xfId="0" applyFont="1" applyBorder="1" applyAlignment="1">
      <alignment/>
    </xf>
    <xf numFmtId="43" fontId="32" fillId="0" borderId="26" xfId="0" applyNumberFormat="1" applyFont="1" applyBorder="1" applyAlignment="1">
      <alignment/>
    </xf>
    <xf numFmtId="9" fontId="56" fillId="0" borderId="16" xfId="0" applyNumberFormat="1" applyFont="1" applyBorder="1" applyAlignment="1">
      <alignment horizontal="center" vertical="center" wrapText="1"/>
    </xf>
    <xf numFmtId="0" fontId="5" fillId="0" borderId="0" xfId="0" applyFont="1" applyAlignment="1">
      <alignment/>
    </xf>
    <xf numFmtId="0" fontId="58" fillId="0" borderId="38"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0" xfId="0" applyFont="1" applyBorder="1" applyAlignment="1">
      <alignment horizontal="center" vertical="center" wrapText="1"/>
    </xf>
    <xf numFmtId="0" fontId="32" fillId="0" borderId="0" xfId="0" applyFont="1" applyAlignment="1">
      <alignment wrapText="1"/>
    </xf>
    <xf numFmtId="0" fontId="6" fillId="0" borderId="0" xfId="0" applyFont="1" applyAlignment="1">
      <alignment wrapText="1"/>
    </xf>
    <xf numFmtId="0" fontId="6" fillId="0" borderId="0" xfId="0" applyFont="1" applyAlignment="1">
      <alignment/>
    </xf>
    <xf numFmtId="0" fontId="18" fillId="0" borderId="16" xfId="0" applyFont="1" applyBorder="1" applyAlignment="1">
      <alignment horizontal="center" vertical="center" wrapText="1"/>
    </xf>
    <xf numFmtId="0" fontId="9" fillId="0" borderId="16" xfId="0" applyFont="1" applyBorder="1" applyAlignment="1">
      <alignment/>
    </xf>
    <xf numFmtId="15" fontId="18" fillId="0" borderId="16" xfId="0" applyNumberFormat="1" applyFont="1" applyBorder="1" applyAlignment="1">
      <alignment horizontal="justify" vertical="top" wrapText="1"/>
    </xf>
    <xf numFmtId="15" fontId="18" fillId="0" borderId="16" xfId="0" applyNumberFormat="1" applyFont="1" applyBorder="1" applyAlignment="1">
      <alignment horizontal="center" vertical="center" wrapText="1"/>
    </xf>
    <xf numFmtId="1" fontId="18" fillId="0" borderId="16" xfId="0" applyNumberFormat="1" applyFont="1" applyBorder="1" applyAlignment="1">
      <alignment horizontal="center" vertical="center" wrapText="1"/>
    </xf>
    <xf numFmtId="9" fontId="18" fillId="0" borderId="16" xfId="0" applyNumberFormat="1" applyFont="1" applyBorder="1" applyAlignment="1">
      <alignment horizontal="center" vertical="center" wrapText="1"/>
    </xf>
    <xf numFmtId="3" fontId="18" fillId="0" borderId="16" xfId="0" applyNumberFormat="1" applyFont="1" applyBorder="1" applyAlignment="1">
      <alignment horizontal="center" vertical="center" wrapText="1"/>
    </xf>
    <xf numFmtId="0" fontId="18" fillId="0" borderId="16" xfId="0" applyFont="1" applyBorder="1" applyAlignment="1">
      <alignment horizontal="center" vertical="top" wrapText="1"/>
    </xf>
    <xf numFmtId="0" fontId="18" fillId="0" borderId="16" xfId="0" applyFont="1" applyBorder="1" applyAlignment="1">
      <alignment vertical="top" wrapText="1"/>
    </xf>
    <xf numFmtId="16" fontId="18" fillId="0" borderId="16" xfId="0" applyNumberFormat="1" applyFont="1" applyBorder="1" applyAlignment="1">
      <alignment horizontal="left" vertical="top" wrapText="1"/>
    </xf>
    <xf numFmtId="1" fontId="18" fillId="0" borderId="16" xfId="0" applyNumberFormat="1" applyFont="1" applyBorder="1" applyAlignment="1">
      <alignment horizontal="center" vertical="top" wrapText="1"/>
    </xf>
    <xf numFmtId="0" fontId="17" fillId="7" borderId="16" xfId="0" applyFont="1" applyFill="1" applyBorder="1" applyAlignment="1">
      <alignment vertical="top" wrapText="1"/>
    </xf>
    <xf numFmtId="0" fontId="1" fillId="7" borderId="39" xfId="0" applyFont="1" applyFill="1" applyBorder="1" applyAlignment="1">
      <alignment vertical="top" wrapText="1"/>
    </xf>
    <xf numFmtId="0" fontId="1" fillId="0" borderId="16" xfId="0" applyFont="1" applyBorder="1" applyAlignment="1">
      <alignment vertical="top" wrapText="1"/>
    </xf>
    <xf numFmtId="3" fontId="2" fillId="0" borderId="16" xfId="0" applyNumberFormat="1" applyFont="1" applyBorder="1" applyAlignment="1">
      <alignment horizontal="center" vertical="top" wrapText="1"/>
    </xf>
    <xf numFmtId="43" fontId="1" fillId="7" borderId="40" xfId="48" applyFont="1" applyFill="1" applyBorder="1" applyAlignment="1">
      <alignment horizontal="center" vertical="top" wrapText="1"/>
    </xf>
    <xf numFmtId="43" fontId="32" fillId="7" borderId="41" xfId="48" applyFont="1" applyFill="1" applyBorder="1" applyAlignment="1">
      <alignment horizontal="center"/>
    </xf>
    <xf numFmtId="0" fontId="1" fillId="7" borderId="42" xfId="0" applyFont="1" applyFill="1" applyBorder="1" applyAlignment="1">
      <alignment horizontal="center" vertical="center" wrapText="1"/>
    </xf>
    <xf numFmtId="0" fontId="1" fillId="7" borderId="43" xfId="0" applyFont="1" applyFill="1" applyBorder="1" applyAlignment="1">
      <alignment horizontal="center" vertical="top" wrapText="1"/>
    </xf>
    <xf numFmtId="0" fontId="1" fillId="7" borderId="43" xfId="0" applyFont="1" applyFill="1" applyBorder="1" applyAlignment="1">
      <alignment vertical="top" wrapText="1"/>
    </xf>
    <xf numFmtId="3" fontId="1" fillId="7" borderId="43" xfId="0" applyNumberFormat="1" applyFont="1" applyFill="1" applyBorder="1" applyAlignment="1">
      <alignment horizontal="right" vertical="top" wrapText="1"/>
    </xf>
    <xf numFmtId="3" fontId="1" fillId="7" borderId="44" xfId="0" applyNumberFormat="1" applyFont="1" applyFill="1" applyBorder="1" applyAlignment="1">
      <alignment horizontal="right" vertical="top" wrapText="1"/>
    </xf>
    <xf numFmtId="181" fontId="1" fillId="7" borderId="45" xfId="0" applyNumberFormat="1" applyFont="1" applyFill="1" applyBorder="1" applyAlignment="1">
      <alignment horizontal="right" vertical="top" wrapText="1"/>
    </xf>
    <xf numFmtId="3" fontId="19" fillId="7" borderId="45" xfId="0" applyNumberFormat="1" applyFont="1" applyFill="1" applyBorder="1" applyAlignment="1">
      <alignment/>
    </xf>
    <xf numFmtId="0" fontId="2" fillId="0" borderId="16" xfId="0" applyFont="1" applyBorder="1" applyAlignment="1">
      <alignment horizontal="center" vertical="center" wrapText="1"/>
    </xf>
    <xf numFmtId="0" fontId="2" fillId="0" borderId="16" xfId="0" applyFont="1" applyBorder="1" applyAlignment="1">
      <alignment horizontal="justify" vertical="center" wrapText="1"/>
    </xf>
    <xf numFmtId="3" fontId="2" fillId="0" borderId="16" xfId="0" applyNumberFormat="1" applyFont="1" applyBorder="1" applyAlignment="1">
      <alignment horizontal="center" vertical="center" wrapText="1"/>
    </xf>
    <xf numFmtId="15" fontId="2" fillId="0" borderId="16" xfId="0" applyNumberFormat="1" applyFont="1" applyBorder="1" applyAlignment="1">
      <alignment horizontal="center" vertical="center" wrapText="1"/>
    </xf>
    <xf numFmtId="181" fontId="2" fillId="0" borderId="16" xfId="0" applyNumberFormat="1" applyFont="1" applyBorder="1" applyAlignment="1">
      <alignment horizontal="center" vertical="center" wrapText="1"/>
    </xf>
    <xf numFmtId="0" fontId="58" fillId="0" borderId="0" xfId="0" applyFont="1" applyAlignment="1">
      <alignment horizontal="left" vertical="top"/>
    </xf>
    <xf numFmtId="0" fontId="58" fillId="0" borderId="0" xfId="0" applyFont="1" applyAlignment="1">
      <alignment/>
    </xf>
    <xf numFmtId="0" fontId="58" fillId="0" borderId="0" xfId="0" applyFont="1" applyAlignment="1">
      <alignment horizontal="left" vertical="justify"/>
    </xf>
    <xf numFmtId="43" fontId="32" fillId="7" borderId="16" xfId="48" applyFont="1" applyFill="1" applyBorder="1" applyAlignment="1">
      <alignment horizontal="center" vertical="top" wrapText="1"/>
    </xf>
    <xf numFmtId="43" fontId="33" fillId="0" borderId="16" xfId="48" applyFont="1" applyBorder="1" applyAlignment="1">
      <alignment horizontal="center" vertical="center" wrapText="1"/>
    </xf>
    <xf numFmtId="0" fontId="25" fillId="0" borderId="0" xfId="0" applyFont="1" applyBorder="1" applyAlignment="1">
      <alignment/>
    </xf>
    <xf numFmtId="0" fontId="25" fillId="0" borderId="0" xfId="0" applyFont="1" applyBorder="1" applyAlignment="1">
      <alignment horizontal="center"/>
    </xf>
    <xf numFmtId="0" fontId="58" fillId="0" borderId="0" xfId="0" applyFont="1" applyAlignment="1">
      <alignment/>
    </xf>
    <xf numFmtId="180" fontId="58" fillId="0" borderId="0" xfId="0" applyNumberFormat="1" applyFont="1" applyAlignment="1">
      <alignment horizontal="right" vertical="justify"/>
    </xf>
    <xf numFmtId="6" fontId="58" fillId="0" borderId="0" xfId="0" applyNumberFormat="1" applyFont="1" applyAlignment="1">
      <alignment horizontal="right" vertical="justify"/>
    </xf>
    <xf numFmtId="3" fontId="1" fillId="7" borderId="39" xfId="0" applyNumberFormat="1" applyFont="1" applyFill="1" applyBorder="1" applyAlignment="1">
      <alignment horizontal="right" vertical="top" wrapText="1"/>
    </xf>
    <xf numFmtId="3" fontId="1" fillId="7" borderId="40" xfId="0" applyNumberFormat="1" applyFont="1" applyFill="1" applyBorder="1" applyAlignment="1">
      <alignment horizontal="right" vertical="top" wrapText="1"/>
    </xf>
    <xf numFmtId="0" fontId="8" fillId="0" borderId="28" xfId="0" applyFont="1" applyBorder="1" applyAlignment="1">
      <alignment horizontal="center"/>
    </xf>
    <xf numFmtId="0" fontId="8" fillId="0" borderId="30" xfId="0" applyFont="1" applyBorder="1" applyAlignment="1">
      <alignment horizontal="center"/>
    </xf>
    <xf numFmtId="0" fontId="58" fillId="0" borderId="31" xfId="0" applyFont="1" applyBorder="1" applyAlignment="1">
      <alignment horizontal="center" vertical="center" wrapText="1"/>
    </xf>
    <xf numFmtId="0" fontId="1" fillId="7" borderId="16" xfId="0" applyFont="1" applyFill="1" applyBorder="1" applyAlignment="1">
      <alignment horizontal="center" vertical="center" wrapText="1"/>
    </xf>
    <xf numFmtId="3" fontId="1" fillId="7" borderId="16" xfId="0" applyNumberFormat="1" applyFont="1" applyFill="1" applyBorder="1" applyAlignment="1">
      <alignment horizontal="center" vertical="center" wrapText="1"/>
    </xf>
    <xf numFmtId="0" fontId="2" fillId="0" borderId="16" xfId="0" applyFont="1" applyBorder="1" applyAlignment="1">
      <alignment horizontal="justify" vertical="top" wrapText="1"/>
    </xf>
    <xf numFmtId="14" fontId="2" fillId="0" borderId="16" xfId="0" applyNumberFormat="1" applyFont="1" applyBorder="1" applyAlignment="1">
      <alignment horizontal="center" vertical="center" wrapText="1"/>
    </xf>
    <xf numFmtId="3" fontId="2" fillId="0" borderId="16" xfId="0" applyNumberFormat="1" applyFont="1" applyBorder="1" applyAlignment="1">
      <alignment horizontal="right" vertical="center" wrapText="1"/>
    </xf>
    <xf numFmtId="0" fontId="58" fillId="0" borderId="31" xfId="0" applyFont="1" applyBorder="1" applyAlignment="1">
      <alignment vertical="center" wrapText="1"/>
    </xf>
    <xf numFmtId="0" fontId="58" fillId="0" borderId="38" xfId="0" applyFont="1" applyBorder="1" applyAlignment="1">
      <alignment vertical="center" wrapText="1"/>
    </xf>
    <xf numFmtId="0" fontId="58" fillId="0" borderId="34" xfId="0" applyFont="1" applyBorder="1" applyAlignment="1">
      <alignment vertical="center" wrapText="1"/>
    </xf>
    <xf numFmtId="0" fontId="58" fillId="0" borderId="0" xfId="0" applyFont="1" applyBorder="1" applyAlignment="1">
      <alignment vertical="center" wrapText="1"/>
    </xf>
    <xf numFmtId="0" fontId="58" fillId="0" borderId="28" xfId="0" applyFont="1" applyBorder="1" applyAlignment="1">
      <alignment vertical="center" wrapText="1"/>
    </xf>
    <xf numFmtId="0" fontId="58" fillId="0" borderId="29" xfId="0" applyFont="1" applyBorder="1" applyAlignment="1">
      <alignment vertical="center" wrapText="1"/>
    </xf>
    <xf numFmtId="0" fontId="25" fillId="0" borderId="16" xfId="0" applyFont="1" applyBorder="1" applyAlignment="1">
      <alignment/>
    </xf>
    <xf numFmtId="0" fontId="12" fillId="7" borderId="46" xfId="0" applyFont="1" applyFill="1" applyBorder="1" applyAlignment="1">
      <alignment horizontal="right" vertical="top" wrapText="1"/>
    </xf>
    <xf numFmtId="3" fontId="12" fillId="7" borderId="40" xfId="0" applyNumberFormat="1" applyFont="1" applyFill="1" applyBorder="1" applyAlignment="1">
      <alignment vertical="top" wrapText="1"/>
    </xf>
    <xf numFmtId="0" fontId="12" fillId="7" borderId="16"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4" fillId="0" borderId="16" xfId="0" applyFont="1" applyBorder="1" applyAlignment="1">
      <alignment vertical="top" wrapText="1"/>
    </xf>
    <xf numFmtId="3" fontId="8" fillId="0" borderId="16" xfId="0" applyNumberFormat="1" applyFont="1" applyBorder="1" applyAlignment="1">
      <alignment horizontal="right" vertical="top" wrapText="1"/>
    </xf>
    <xf numFmtId="17" fontId="14" fillId="0" borderId="16" xfId="0" applyNumberFormat="1" applyFont="1" applyBorder="1" applyAlignment="1">
      <alignment horizontal="center" vertical="top" wrapText="1"/>
    </xf>
    <xf numFmtId="0" fontId="14" fillId="0" borderId="16" xfId="0" applyFont="1" applyBorder="1" applyAlignment="1">
      <alignment horizontal="center" vertical="top" wrapText="1"/>
    </xf>
    <xf numFmtId="0" fontId="14" fillId="0" borderId="16" xfId="0" applyFont="1" applyBorder="1" applyAlignment="1">
      <alignment horizontal="left" vertical="top" wrapText="1"/>
    </xf>
    <xf numFmtId="0" fontId="14" fillId="0" borderId="16" xfId="0" applyFont="1" applyBorder="1" applyAlignment="1">
      <alignment horizontal="center" vertical="center" wrapText="1"/>
    </xf>
    <xf numFmtId="0" fontId="14" fillId="0" borderId="16" xfId="0" applyFont="1" applyBorder="1" applyAlignment="1">
      <alignment horizontal="justify" vertical="center" wrapText="1"/>
    </xf>
    <xf numFmtId="3" fontId="8" fillId="0" borderId="16" xfId="0" applyNumberFormat="1" applyFont="1" applyBorder="1" applyAlignment="1">
      <alignment horizontal="center" vertical="center" wrapText="1"/>
    </xf>
    <xf numFmtId="3" fontId="8" fillId="0" borderId="16" xfId="0" applyNumberFormat="1" applyFont="1" applyFill="1" applyBorder="1" applyAlignment="1">
      <alignment horizontal="center" vertical="center"/>
    </xf>
    <xf numFmtId="0" fontId="12" fillId="0" borderId="16" xfId="0" applyFont="1" applyBorder="1" applyAlignment="1">
      <alignment vertical="top" wrapText="1"/>
    </xf>
    <xf numFmtId="0" fontId="8" fillId="0" borderId="33" xfId="0" applyFont="1" applyBorder="1" applyAlignment="1">
      <alignment horizontal="center"/>
    </xf>
    <xf numFmtId="0" fontId="15" fillId="0" borderId="16" xfId="0" applyFont="1" applyBorder="1" applyAlignment="1">
      <alignment horizontal="center" vertical="top" wrapText="1"/>
    </xf>
    <xf numFmtId="0" fontId="12" fillId="7" borderId="16" xfId="0" applyFont="1" applyFill="1" applyBorder="1" applyAlignment="1">
      <alignment horizontal="right" vertical="top" wrapText="1"/>
    </xf>
    <xf numFmtId="3" fontId="19" fillId="7" borderId="16" xfId="0" applyNumberFormat="1" applyFont="1" applyFill="1" applyBorder="1" applyAlignment="1">
      <alignment horizontal="center" vertical="top" wrapText="1"/>
    </xf>
    <xf numFmtId="0" fontId="1" fillId="7" borderId="12"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1" fillId="7" borderId="47"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48" xfId="0" applyFont="1" applyFill="1" applyBorder="1" applyAlignment="1">
      <alignment horizontal="center" vertical="center" wrapText="1"/>
    </xf>
    <xf numFmtId="0" fontId="1" fillId="7" borderId="49" xfId="0" applyFont="1" applyFill="1" applyBorder="1" applyAlignment="1">
      <alignment horizontal="center" vertical="center" wrapText="1"/>
    </xf>
    <xf numFmtId="0" fontId="1" fillId="7" borderId="50" xfId="0" applyFont="1" applyFill="1" applyBorder="1" applyAlignment="1">
      <alignment horizontal="center" vertical="center" wrapText="1"/>
    </xf>
    <xf numFmtId="0" fontId="1" fillId="0" borderId="0" xfId="0" applyFont="1" applyAlignment="1">
      <alignment horizontal="left"/>
    </xf>
    <xf numFmtId="0" fontId="1" fillId="7" borderId="51" xfId="0" applyFont="1" applyFill="1" applyBorder="1" applyAlignment="1">
      <alignment horizontal="center" vertical="center" wrapText="1"/>
    </xf>
    <xf numFmtId="0" fontId="1" fillId="7" borderId="52" xfId="0" applyFont="1" applyFill="1" applyBorder="1" applyAlignment="1">
      <alignment horizontal="center" vertical="center" wrapText="1"/>
    </xf>
    <xf numFmtId="0" fontId="1" fillId="7" borderId="53" xfId="0" applyFont="1" applyFill="1" applyBorder="1" applyAlignment="1">
      <alignment horizontal="center" vertical="center" wrapText="1"/>
    </xf>
    <xf numFmtId="0" fontId="1" fillId="7" borderId="54" xfId="0" applyFont="1" applyFill="1" applyBorder="1" applyAlignment="1">
      <alignment horizontal="center" vertical="center" wrapText="1"/>
    </xf>
    <xf numFmtId="0" fontId="25" fillId="0" borderId="31" xfId="0" applyFont="1" applyBorder="1" applyAlignment="1">
      <alignment horizontal="left"/>
    </xf>
    <xf numFmtId="0" fontId="25" fillId="0" borderId="32" xfId="0" applyFont="1" applyBorder="1" applyAlignment="1">
      <alignment horizontal="left"/>
    </xf>
    <xf numFmtId="0" fontId="59" fillId="0" borderId="35" xfId="0" applyFont="1" applyBorder="1" applyAlignment="1">
      <alignment horizontal="center"/>
    </xf>
    <xf numFmtId="0" fontId="59" fillId="0" borderId="36" xfId="0" applyFont="1" applyBorder="1" applyAlignment="1">
      <alignment horizontal="center"/>
    </xf>
    <xf numFmtId="0" fontId="59" fillId="0" borderId="37" xfId="0" applyFont="1" applyBorder="1" applyAlignment="1">
      <alignment horizontal="center"/>
    </xf>
    <xf numFmtId="0" fontId="60" fillId="0" borderId="28" xfId="0" applyFont="1" applyBorder="1" applyAlignment="1">
      <alignment horizontal="center" vertical="center"/>
    </xf>
    <xf numFmtId="0" fontId="60" fillId="0" borderId="30" xfId="0" applyFont="1" applyBorder="1" applyAlignment="1">
      <alignment horizontal="center" vertical="center"/>
    </xf>
    <xf numFmtId="0" fontId="59" fillId="0" borderId="28" xfId="0" applyFont="1" applyBorder="1" applyAlignment="1">
      <alignment horizontal="center"/>
    </xf>
    <xf numFmtId="0" fontId="59" fillId="0" borderId="29" xfId="0" applyFont="1" applyBorder="1" applyAlignment="1">
      <alignment horizontal="center"/>
    </xf>
    <xf numFmtId="0" fontId="59" fillId="0" borderId="30" xfId="0" applyFont="1" applyBorder="1" applyAlignment="1">
      <alignment horizontal="center"/>
    </xf>
    <xf numFmtId="0" fontId="60" fillId="0" borderId="35" xfId="0" applyFont="1" applyBorder="1" applyAlignment="1">
      <alignment horizontal="center" vertical="center"/>
    </xf>
    <xf numFmtId="0" fontId="60" fillId="0" borderId="37" xfId="0" applyFont="1" applyBorder="1" applyAlignment="1">
      <alignment horizontal="center" vertical="center"/>
    </xf>
    <xf numFmtId="0" fontId="8" fillId="0" borderId="31" xfId="0" applyFont="1" applyBorder="1" applyAlignment="1">
      <alignment horizontal="center"/>
    </xf>
    <xf numFmtId="0" fontId="8" fillId="0" borderId="32" xfId="0" applyFont="1" applyBorder="1" applyAlignment="1">
      <alignment horizontal="center"/>
    </xf>
    <xf numFmtId="0" fontId="8" fillId="0" borderId="34" xfId="0" applyFont="1" applyBorder="1" applyAlignment="1">
      <alignment horizontal="center"/>
    </xf>
    <xf numFmtId="0" fontId="25" fillId="0" borderId="35" xfId="0" applyFont="1" applyBorder="1" applyAlignment="1">
      <alignment horizontal="left"/>
    </xf>
    <xf numFmtId="0" fontId="25" fillId="0" borderId="37" xfId="0" applyFont="1" applyBorder="1" applyAlignment="1">
      <alignment horizontal="left"/>
    </xf>
    <xf numFmtId="0" fontId="1" fillId="7" borderId="55" xfId="0" applyFont="1" applyFill="1" applyBorder="1" applyAlignment="1">
      <alignment horizontal="center" vertical="center" wrapText="1"/>
    </xf>
    <xf numFmtId="0" fontId="1" fillId="7" borderId="43" xfId="0" applyFont="1" applyFill="1" applyBorder="1" applyAlignment="1">
      <alignment horizontal="center" vertical="center" wrapText="1"/>
    </xf>
    <xf numFmtId="0" fontId="1" fillId="7" borderId="56" xfId="0" applyFont="1" applyFill="1" applyBorder="1" applyAlignment="1">
      <alignment horizontal="center" vertical="center" wrapText="1"/>
    </xf>
    <xf numFmtId="0" fontId="1" fillId="7" borderId="57" xfId="0" applyFont="1" applyFill="1" applyBorder="1" applyAlignment="1">
      <alignment horizontal="center" vertical="center" wrapText="1"/>
    </xf>
    <xf numFmtId="0" fontId="57" fillId="0" borderId="58" xfId="0" applyFont="1" applyBorder="1" applyAlignment="1">
      <alignment horizontal="left"/>
    </xf>
    <xf numFmtId="0" fontId="6" fillId="0" borderId="0" xfId="0" applyFont="1" applyAlignment="1">
      <alignment horizontal="left" wrapText="1"/>
    </xf>
    <xf numFmtId="0" fontId="58" fillId="0" borderId="0" xfId="0" applyFont="1" applyAlignment="1">
      <alignment horizontal="left"/>
    </xf>
    <xf numFmtId="0" fontId="1" fillId="7" borderId="59" xfId="0" applyFont="1" applyFill="1" applyBorder="1" applyAlignment="1">
      <alignment horizontal="center" vertical="center" wrapText="1"/>
    </xf>
    <xf numFmtId="0" fontId="1" fillId="7" borderId="39" xfId="0" applyFont="1" applyFill="1" applyBorder="1" applyAlignment="1">
      <alignment horizontal="center" vertical="center" wrapText="1"/>
    </xf>
    <xf numFmtId="0" fontId="1" fillId="0" borderId="47" xfId="0" applyFont="1" applyBorder="1" applyAlignment="1">
      <alignment horizontal="left" vertical="top" wrapText="1"/>
    </xf>
    <xf numFmtId="0" fontId="1" fillId="0" borderId="0" xfId="0" applyFont="1" applyBorder="1" applyAlignment="1">
      <alignment horizontal="left" vertical="justify" wrapText="1"/>
    </xf>
    <xf numFmtId="0" fontId="32" fillId="0" borderId="0" xfId="0" applyFont="1" applyAlignment="1">
      <alignment horizontal="left" vertical="top"/>
    </xf>
    <xf numFmtId="0" fontId="1" fillId="7" borderId="10" xfId="0" applyFont="1" applyFill="1" applyBorder="1" applyAlignment="1">
      <alignment horizontal="center" vertical="center" wrapText="1"/>
    </xf>
    <xf numFmtId="0" fontId="1" fillId="7" borderId="60" xfId="0" applyFont="1" applyFill="1" applyBorder="1" applyAlignment="1">
      <alignment horizontal="center" vertical="center" wrapText="1"/>
    </xf>
    <xf numFmtId="0" fontId="1" fillId="7" borderId="61" xfId="0" applyFont="1" applyFill="1" applyBorder="1" applyAlignment="1">
      <alignment horizontal="center" vertical="center" wrapText="1"/>
    </xf>
    <xf numFmtId="0" fontId="1" fillId="7" borderId="39" xfId="0" applyFont="1" applyFill="1" applyBorder="1" applyAlignment="1">
      <alignment horizontal="center" vertical="top" wrapText="1"/>
    </xf>
    <xf numFmtId="0" fontId="1" fillId="7" borderId="43" xfId="0" applyFont="1" applyFill="1" applyBorder="1" applyAlignment="1">
      <alignment horizontal="center" vertical="top" wrapText="1"/>
    </xf>
    <xf numFmtId="0" fontId="1" fillId="7" borderId="23"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7" borderId="42" xfId="0" applyFont="1" applyFill="1" applyBorder="1" applyAlignment="1">
      <alignment horizontal="center" vertical="center" wrapText="1"/>
    </xf>
    <xf numFmtId="0" fontId="1" fillId="7" borderId="62" xfId="0" applyFont="1" applyFill="1" applyBorder="1" applyAlignment="1">
      <alignment horizontal="center" vertical="center" wrapText="1"/>
    </xf>
    <xf numFmtId="180" fontId="5" fillId="7" borderId="10" xfId="0" applyNumberFormat="1" applyFont="1" applyFill="1" applyBorder="1" applyAlignment="1">
      <alignment horizontal="center" vertical="justify"/>
    </xf>
    <xf numFmtId="0" fontId="58" fillId="0" borderId="0" xfId="0" applyFont="1" applyAlignment="1">
      <alignment horizontal="left" vertical="top"/>
    </xf>
    <xf numFmtId="0" fontId="5" fillId="0" borderId="0" xfId="0" applyFont="1" applyAlignment="1">
      <alignment horizontal="left"/>
    </xf>
    <xf numFmtId="0" fontId="5" fillId="0" borderId="0" xfId="0" applyFont="1" applyAlignment="1">
      <alignment horizontal="left" vertical="top"/>
    </xf>
    <xf numFmtId="0" fontId="12" fillId="7" borderId="16" xfId="0" applyFont="1" applyFill="1" applyBorder="1" applyAlignment="1">
      <alignment horizontal="center" vertical="center" wrapText="1"/>
    </xf>
    <xf numFmtId="0" fontId="12" fillId="0" borderId="35" xfId="0" applyFont="1" applyBorder="1" applyAlignment="1">
      <alignment horizontal="left" vertical="top" wrapText="1"/>
    </xf>
    <xf numFmtId="0" fontId="12" fillId="0" borderId="36" xfId="0" applyFont="1" applyBorder="1" applyAlignment="1">
      <alignment horizontal="left" vertical="top" wrapText="1"/>
    </xf>
    <xf numFmtId="0" fontId="12" fillId="0" borderId="37" xfId="0" applyFont="1" applyBorder="1" applyAlignment="1">
      <alignment horizontal="left" vertical="top" wrapText="1"/>
    </xf>
    <xf numFmtId="3" fontId="3" fillId="7" borderId="60" xfId="0" applyNumberFormat="1" applyFont="1" applyFill="1" applyBorder="1" applyAlignment="1">
      <alignment horizontal="center"/>
    </xf>
    <xf numFmtId="3" fontId="3" fillId="7" borderId="40" xfId="0" applyNumberFormat="1" applyFont="1" applyFill="1" applyBorder="1" applyAlignment="1">
      <alignment horizontal="center"/>
    </xf>
    <xf numFmtId="3" fontId="3" fillId="7" borderId="59" xfId="0" applyNumberFormat="1" applyFont="1" applyFill="1" applyBorder="1" applyAlignment="1">
      <alignment horizontal="center"/>
    </xf>
    <xf numFmtId="3" fontId="3" fillId="7" borderId="39" xfId="0" applyNumberFormat="1" applyFont="1" applyFill="1" applyBorder="1" applyAlignment="1">
      <alignment horizontal="center"/>
    </xf>
    <xf numFmtId="3" fontId="3" fillId="7" borderId="10" xfId="0" applyNumberFormat="1" applyFont="1" applyFill="1" applyBorder="1" applyAlignment="1">
      <alignment horizontal="center"/>
    </xf>
    <xf numFmtId="3" fontId="3" fillId="7" borderId="11" xfId="0" applyNumberFormat="1" applyFont="1" applyFill="1" applyBorder="1" applyAlignment="1">
      <alignment horizontal="center"/>
    </xf>
    <xf numFmtId="3" fontId="3" fillId="7" borderId="55" xfId="0" applyNumberFormat="1" applyFont="1" applyFill="1" applyBorder="1" applyAlignment="1">
      <alignment horizontal="center" wrapText="1"/>
    </xf>
    <xf numFmtId="3" fontId="3" fillId="7" borderId="43" xfId="0" applyNumberFormat="1" applyFont="1" applyFill="1" applyBorder="1" applyAlignment="1">
      <alignment horizontal="center" wrapText="1"/>
    </xf>
    <xf numFmtId="3" fontId="17" fillId="0" borderId="0" xfId="0" applyNumberFormat="1" applyFont="1" applyAlignment="1">
      <alignment horizontal="center"/>
    </xf>
    <xf numFmtId="3" fontId="17" fillId="0" borderId="0" xfId="0" applyNumberFormat="1" applyFont="1" applyAlignment="1">
      <alignment horizontal="left"/>
    </xf>
    <xf numFmtId="0" fontId="32" fillId="0" borderId="0" xfId="0" applyFont="1" applyAlignment="1">
      <alignment horizontal="center"/>
    </xf>
    <xf numFmtId="3" fontId="33" fillId="7" borderId="59" xfId="0" applyNumberFormat="1" applyFont="1" applyFill="1" applyBorder="1" applyAlignment="1">
      <alignment horizontal="center"/>
    </xf>
    <xf numFmtId="3" fontId="33" fillId="7" borderId="39" xfId="0" applyNumberFormat="1" applyFont="1" applyFill="1" applyBorder="1" applyAlignment="1">
      <alignment horizontal="center"/>
    </xf>
    <xf numFmtId="3" fontId="32" fillId="7" borderId="55" xfId="0" applyNumberFormat="1" applyFont="1" applyFill="1" applyBorder="1" applyAlignment="1">
      <alignment horizontal="center"/>
    </xf>
    <xf numFmtId="3" fontId="32" fillId="7" borderId="43" xfId="0" applyNumberFormat="1" applyFont="1" applyFill="1" applyBorder="1" applyAlignment="1">
      <alignment horizontal="center"/>
    </xf>
    <xf numFmtId="3" fontId="32" fillId="7" borderId="27" xfId="0" applyNumberFormat="1" applyFont="1" applyFill="1" applyBorder="1" applyAlignment="1">
      <alignment horizontal="center"/>
    </xf>
    <xf numFmtId="3" fontId="32" fillId="7" borderId="63" xfId="0" applyNumberFormat="1" applyFont="1" applyFill="1" applyBorder="1" applyAlignment="1">
      <alignment horizontal="center"/>
    </xf>
    <xf numFmtId="3" fontId="32" fillId="7" borderId="64" xfId="0" applyNumberFormat="1" applyFont="1" applyFill="1" applyBorder="1" applyAlignment="1">
      <alignment horizontal="center"/>
    </xf>
    <xf numFmtId="3" fontId="32" fillId="7" borderId="47" xfId="0" applyNumberFormat="1" applyFont="1" applyFill="1" applyBorder="1" applyAlignment="1">
      <alignment horizontal="center"/>
    </xf>
    <xf numFmtId="3" fontId="32" fillId="7" borderId="49" xfId="0" applyNumberFormat="1" applyFont="1" applyFill="1" applyBorder="1" applyAlignment="1">
      <alignment horizontal="center"/>
    </xf>
    <xf numFmtId="0" fontId="25" fillId="0" borderId="16" xfId="0" applyFont="1" applyBorder="1" applyAlignment="1">
      <alignment horizontal="center"/>
    </xf>
    <xf numFmtId="0" fontId="58" fillId="0" borderId="16" xfId="0" applyFont="1" applyBorder="1" applyAlignment="1">
      <alignment vertical="center" wrapText="1"/>
    </xf>
    <xf numFmtId="0" fontId="61" fillId="0" borderId="0" xfId="0" applyFont="1" applyAlignment="1">
      <alignment horizontal="left" vertical="top"/>
    </xf>
    <xf numFmtId="0" fontId="61" fillId="0" borderId="0" xfId="0" applyFont="1" applyAlignment="1">
      <alignment/>
    </xf>
    <xf numFmtId="0" fontId="62" fillId="0" borderId="0" xfId="0" applyFont="1" applyAlignment="1">
      <alignment horizontal="left" vertical="justify"/>
    </xf>
    <xf numFmtId="180" fontId="32" fillId="0" borderId="0" xfId="0" applyNumberFormat="1" applyFont="1" applyAlignment="1">
      <alignment horizontal="right" vertical="justify"/>
    </xf>
    <xf numFmtId="6" fontId="58" fillId="0" borderId="0" xfId="0" applyNumberFormat="1" applyFont="1" applyAlignment="1">
      <alignment vertical="justify"/>
    </xf>
    <xf numFmtId="6" fontId="32" fillId="0" borderId="0" xfId="0" applyNumberFormat="1" applyFont="1" applyAlignment="1">
      <alignment vertical="justify"/>
    </xf>
    <xf numFmtId="0" fontId="56" fillId="0" borderId="0" xfId="0" applyFont="1" applyAlignment="1">
      <alignment/>
    </xf>
    <xf numFmtId="0" fontId="57" fillId="0" borderId="0" xfId="0" applyFont="1" applyAlignment="1">
      <alignment/>
    </xf>
    <xf numFmtId="0" fontId="57" fillId="0" borderId="0" xfId="0" applyFont="1" applyAlignment="1">
      <alignment horizontal="right"/>
    </xf>
    <xf numFmtId="0" fontId="57" fillId="7" borderId="65" xfId="0" applyFont="1" applyFill="1" applyBorder="1" applyAlignment="1">
      <alignment horizontal="left" vertical="center" wrapText="1"/>
    </xf>
    <xf numFmtId="0" fontId="57" fillId="7" borderId="65" xfId="0" applyFont="1" applyFill="1" applyBorder="1" applyAlignment="1">
      <alignment horizontal="center" vertical="top" wrapText="1"/>
    </xf>
    <xf numFmtId="0" fontId="57" fillId="7" borderId="65" xfId="0" applyFont="1" applyFill="1" applyBorder="1" applyAlignment="1">
      <alignment horizontal="center" vertical="top" wrapText="1"/>
    </xf>
    <xf numFmtId="0" fontId="57" fillId="0" borderId="65" xfId="0" applyFont="1" applyBorder="1" applyAlignment="1">
      <alignment horizontal="left" vertical="center" wrapText="1"/>
    </xf>
    <xf numFmtId="0" fontId="57" fillId="0" borderId="65" xfId="0" applyFont="1" applyBorder="1" applyAlignment="1">
      <alignment horizontal="left" vertical="center" wrapText="1"/>
    </xf>
    <xf numFmtId="3" fontId="57" fillId="0" borderId="65" xfId="0" applyNumberFormat="1" applyFont="1" applyBorder="1" applyAlignment="1">
      <alignment horizontal="center" vertical="top" wrapText="1"/>
    </xf>
    <xf numFmtId="0" fontId="56" fillId="0" borderId="65" xfId="0" applyFont="1" applyBorder="1" applyAlignment="1">
      <alignment horizontal="left" vertical="top" wrapText="1"/>
    </xf>
    <xf numFmtId="0" fontId="56" fillId="0" borderId="65" xfId="0" applyFont="1" applyBorder="1" applyAlignment="1">
      <alignment horizontal="left" vertical="top" wrapText="1"/>
    </xf>
    <xf numFmtId="3" fontId="56" fillId="0" borderId="65" xfId="0" applyNumberFormat="1" applyFont="1" applyBorder="1" applyAlignment="1">
      <alignment horizontal="center" vertical="top" wrapText="1"/>
    </xf>
    <xf numFmtId="3" fontId="56" fillId="0" borderId="0" xfId="0" applyNumberFormat="1" applyFont="1" applyAlignment="1">
      <alignment/>
    </xf>
    <xf numFmtId="3" fontId="33" fillId="0" borderId="0" xfId="0" applyNumberFormat="1" applyFont="1" applyAlignment="1">
      <alignment/>
    </xf>
    <xf numFmtId="0" fontId="33" fillId="0" borderId="65" xfId="0" applyFont="1" applyBorder="1" applyAlignment="1">
      <alignment/>
    </xf>
    <xf numFmtId="3" fontId="32" fillId="0" borderId="0" xfId="0" applyNumberFormat="1" applyFont="1" applyAlignment="1">
      <alignment/>
    </xf>
    <xf numFmtId="0" fontId="25" fillId="0" borderId="16" xfId="0" applyFont="1" applyBorder="1" applyAlignment="1">
      <alignment horizontal="center"/>
    </xf>
    <xf numFmtId="0" fontId="25" fillId="0" borderId="16" xfId="0" applyFont="1" applyBorder="1" applyAlignment="1">
      <alignment horizontal="left"/>
    </xf>
    <xf numFmtId="3" fontId="6" fillId="0" borderId="0" xfId="0" applyNumberFormat="1" applyFont="1" applyAlignment="1">
      <alignment horizontal="center"/>
    </xf>
    <xf numFmtId="0" fontId="58" fillId="0" borderId="0" xfId="0" applyFont="1" applyAlignment="1">
      <alignment horizontal="left" vertical="center" wrapText="1"/>
    </xf>
    <xf numFmtId="3" fontId="58" fillId="0" borderId="0" xfId="0" applyNumberFormat="1" applyFont="1" applyAlignment="1">
      <alignment horizontal="center" vertical="center" wrapText="1"/>
    </xf>
    <xf numFmtId="0" fontId="58" fillId="0" borderId="0" xfId="0" applyFont="1" applyAlignment="1">
      <alignment vertical="center" wrapText="1"/>
    </xf>
    <xf numFmtId="0" fontId="58" fillId="0" borderId="0" xfId="0" applyFont="1" applyAlignment="1">
      <alignment horizontal="justify" vertical="center" wrapText="1"/>
    </xf>
    <xf numFmtId="0" fontId="63"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CALIDAD DEL AIRE</a:t>
            </a:r>
          </a:p>
        </c:rich>
      </c:tx>
      <c:layout>
        <c:manualLayout>
          <c:xMode val="factor"/>
          <c:yMode val="factor"/>
          <c:x val="-0.2205"/>
          <c:y val="-0.02125"/>
        </c:manualLayout>
      </c:layout>
      <c:spPr>
        <a:noFill/>
        <a:ln>
          <a:noFill/>
        </a:ln>
      </c:spPr>
    </c:title>
    <c:view3D>
      <c:rotX val="75"/>
      <c:hPercent val="100"/>
      <c:rotY val="0"/>
      <c:depthPercent val="100"/>
      <c:rAngAx val="1"/>
    </c:view3D>
    <c:plotArea>
      <c:layout>
        <c:manualLayout>
          <c:xMode val="edge"/>
          <c:yMode val="edge"/>
          <c:x val="0.261"/>
          <c:y val="0.1825"/>
          <c:w val="0.47375"/>
          <c:h val="0.73675"/>
        </c:manualLayout>
      </c:layout>
      <c:pie3DChart>
        <c:varyColors val="1"/>
        <c:ser>
          <c:idx val="0"/>
          <c:order val="0"/>
          <c:tx>
            <c:v>SERVICIOS PERSONALES</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800" b="1" i="0" u="none" baseline="0">
                        <a:solidFill>
                          <a:srgbClr val="000000"/>
                        </a:solidFill>
                      </a:rPr>
                      <a:t>2% Servicios Personales </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1" i="0" u="none" baseline="0">
                        <a:solidFill>
                          <a:srgbClr val="000000"/>
                        </a:solidFill>
                      </a:rPr>
                      <a:t>19,6% Gastos Generales</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1" i="0" u="none" baseline="0">
                        <a:solidFill>
                          <a:srgbClr val="000000"/>
                        </a:solidFill>
                      </a:rPr>
                      <a:t>78,4%  Contratos</a:t>
                    </a:r>
                  </a:p>
                </c:rich>
              </c:tx>
              <c:numFmt formatCode="General" sourceLinked="1"/>
              <c:showLegendKey val="0"/>
              <c:showVal val="0"/>
              <c:showBubbleSize val="0"/>
              <c:showCatName val="1"/>
              <c:showSerName val="0"/>
              <c:showPercent val="0"/>
            </c:dLbl>
            <c:dLbl>
              <c:idx val="3"/>
              <c:delete val="1"/>
            </c:dLbl>
            <c:numFmt formatCode="General" sourceLinked="1"/>
            <c:txPr>
              <a:bodyPr vert="horz" rot="0" anchor="ctr"/>
              <a:lstStyle/>
              <a:p>
                <a:pPr algn="ctr">
                  <a:defRPr lang="en-US" cap="none" sz="1000" b="1" i="0" u="none" baseline="0">
                    <a:solidFill>
                      <a:srgbClr val="000000"/>
                    </a:solidFill>
                  </a:defRPr>
                </a:pPr>
              </a:p>
            </c:txPr>
            <c:showLegendKey val="0"/>
            <c:showVal val="0"/>
            <c:showBubbleSize val="0"/>
            <c:showCatName val="0"/>
            <c:showSerName val="0"/>
            <c:showLeaderLines val="1"/>
            <c:showPercent val="1"/>
          </c:dLbls>
          <c:cat>
            <c:strRef>
              <c:f>GRÁFICO!$D$15:$D$18</c:f>
              <c:strCache/>
            </c:strRef>
          </c:cat>
          <c:val>
            <c:numRef>
              <c:f>GRÁFICO!$E$15:$E$18</c:f>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9AB5E4"/>
        </a:gs>
        <a:gs pos="50000">
          <a:srgbClr val="C2D1ED"/>
        </a:gs>
        <a:gs pos="100000">
          <a:srgbClr val="E1E8F5"/>
        </a:gs>
      </a:gsLst>
      <a:lin ang="2700000" scaled="1"/>
    </a:gradFill>
    <a:ln w="12700">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133350</xdr:rowOff>
    </xdr:from>
    <xdr:to>
      <xdr:col>1</xdr:col>
      <xdr:colOff>1219200</xdr:colOff>
      <xdr:row>4</xdr:row>
      <xdr:rowOff>114300</xdr:rowOff>
    </xdr:to>
    <xdr:pic>
      <xdr:nvPicPr>
        <xdr:cNvPr id="1" name="Picture 3" descr="Logo Corpoguajira2"/>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85750" y="133350"/>
          <a:ext cx="1219200" cy="638175"/>
        </a:xfrm>
        <a:prstGeom prst="rect">
          <a:avLst/>
        </a:prstGeom>
        <a:noFill/>
        <a:ln w="9525" cmpd="sng">
          <a:noFill/>
        </a:ln>
      </xdr:spPr>
    </xdr:pic>
    <xdr:clientData/>
  </xdr:twoCellAnchor>
  <xdr:twoCellAnchor>
    <xdr:from>
      <xdr:col>0</xdr:col>
      <xdr:colOff>285750</xdr:colOff>
      <xdr:row>23</xdr:row>
      <xdr:rowOff>133350</xdr:rowOff>
    </xdr:from>
    <xdr:to>
      <xdr:col>1</xdr:col>
      <xdr:colOff>1219200</xdr:colOff>
      <xdr:row>27</xdr:row>
      <xdr:rowOff>114300</xdr:rowOff>
    </xdr:to>
    <xdr:pic>
      <xdr:nvPicPr>
        <xdr:cNvPr id="2" name="Picture 3" descr="Logo Corpoguajira2"/>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85750" y="6553200"/>
          <a:ext cx="121920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133350</xdr:rowOff>
    </xdr:from>
    <xdr:to>
      <xdr:col>1</xdr:col>
      <xdr:colOff>1028700</xdr:colOff>
      <xdr:row>4</xdr:row>
      <xdr:rowOff>114300</xdr:rowOff>
    </xdr:to>
    <xdr:pic>
      <xdr:nvPicPr>
        <xdr:cNvPr id="1" name="Picture 3" descr="Logo Corpoguajira2"/>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47675" y="133350"/>
          <a:ext cx="10477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133350</xdr:rowOff>
    </xdr:from>
    <xdr:to>
      <xdr:col>1</xdr:col>
      <xdr:colOff>1219200</xdr:colOff>
      <xdr:row>4</xdr:row>
      <xdr:rowOff>114300</xdr:rowOff>
    </xdr:to>
    <xdr:pic>
      <xdr:nvPicPr>
        <xdr:cNvPr id="1" name="Picture 3" descr="Logo Corpoguajira2"/>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133350"/>
          <a:ext cx="1219200"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133350</xdr:rowOff>
    </xdr:from>
    <xdr:to>
      <xdr:col>1</xdr:col>
      <xdr:colOff>1219200</xdr:colOff>
      <xdr:row>4</xdr:row>
      <xdr:rowOff>114300</xdr:rowOff>
    </xdr:to>
    <xdr:pic>
      <xdr:nvPicPr>
        <xdr:cNvPr id="1" name="Picture 3" descr="Logo Corpoguajira2"/>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133350"/>
          <a:ext cx="121920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133350</xdr:rowOff>
    </xdr:from>
    <xdr:to>
      <xdr:col>1</xdr:col>
      <xdr:colOff>1219200</xdr:colOff>
      <xdr:row>4</xdr:row>
      <xdr:rowOff>114300</xdr:rowOff>
    </xdr:to>
    <xdr:pic>
      <xdr:nvPicPr>
        <xdr:cNvPr id="1" name="Picture 3" descr="Logo Corpoguajira2"/>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47675" y="133350"/>
          <a:ext cx="153352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133350</xdr:rowOff>
    </xdr:from>
    <xdr:to>
      <xdr:col>1</xdr:col>
      <xdr:colOff>1219200</xdr:colOff>
      <xdr:row>4</xdr:row>
      <xdr:rowOff>114300</xdr:rowOff>
    </xdr:to>
    <xdr:pic>
      <xdr:nvPicPr>
        <xdr:cNvPr id="1" name="Picture 3" descr="Logo Corpoguajira2"/>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47675" y="133350"/>
          <a:ext cx="153352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133350</xdr:rowOff>
    </xdr:from>
    <xdr:to>
      <xdr:col>1</xdr:col>
      <xdr:colOff>1219200</xdr:colOff>
      <xdr:row>4</xdr:row>
      <xdr:rowOff>114300</xdr:rowOff>
    </xdr:to>
    <xdr:pic>
      <xdr:nvPicPr>
        <xdr:cNvPr id="1" name="Picture 3" descr="Logo Corpoguajira2"/>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47675" y="133350"/>
          <a:ext cx="1533525" cy="628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133350</xdr:rowOff>
    </xdr:from>
    <xdr:to>
      <xdr:col>1</xdr:col>
      <xdr:colOff>1219200</xdr:colOff>
      <xdr:row>4</xdr:row>
      <xdr:rowOff>114300</xdr:rowOff>
    </xdr:to>
    <xdr:pic>
      <xdr:nvPicPr>
        <xdr:cNvPr id="1" name="Picture 3" descr="Logo Corpoguajira2"/>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47675" y="133350"/>
          <a:ext cx="1533525" cy="619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18</xdr:row>
      <xdr:rowOff>0</xdr:rowOff>
    </xdr:from>
    <xdr:to>
      <xdr:col>5</xdr:col>
      <xdr:colOff>990600</xdr:colOff>
      <xdr:row>38</xdr:row>
      <xdr:rowOff>0</xdr:rowOff>
    </xdr:to>
    <xdr:graphicFrame>
      <xdr:nvGraphicFramePr>
        <xdr:cNvPr id="1" name="3 Gráfico"/>
        <xdr:cNvGraphicFramePr/>
      </xdr:nvGraphicFramePr>
      <xdr:xfrm>
        <a:off x="1257300" y="3228975"/>
        <a:ext cx="4838700" cy="3238500"/>
      </xdr:xfrm>
      <a:graphic>
        <a:graphicData uri="http://schemas.openxmlformats.org/drawingml/2006/chart">
          <c:chart xmlns:c="http://schemas.openxmlformats.org/drawingml/2006/chart" r:id="rId1"/>
        </a:graphicData>
      </a:graphic>
    </xdr:graphicFrame>
    <xdr:clientData/>
  </xdr:twoCellAnchor>
  <xdr:twoCellAnchor>
    <xdr:from>
      <xdr:col>0</xdr:col>
      <xdr:colOff>447675</xdr:colOff>
      <xdr:row>0</xdr:row>
      <xdr:rowOff>133350</xdr:rowOff>
    </xdr:from>
    <xdr:to>
      <xdr:col>1</xdr:col>
      <xdr:colOff>1143000</xdr:colOff>
      <xdr:row>4</xdr:row>
      <xdr:rowOff>114300</xdr:rowOff>
    </xdr:to>
    <xdr:pic>
      <xdr:nvPicPr>
        <xdr:cNvPr id="2" name="Picture 3" descr="Logo Corpoguajira2"/>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447675" y="133350"/>
          <a:ext cx="1457325"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AMPBELLP\JACAOLCAMP\PAT-POA%20Y%20OTROS%202007-2009\PAT%202007%20A%202009%20MONITOREO\POA-2010\Documents%20and%20Settings\PERSONAL\Configuraci&#243;n%20local\Archivos%20temporales%20de%20Internet\Content.IE5\7KLRZGH1\PO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AMPBELLP\JACAOLCAMP\PAT-POA%20Y%20OTROS%202007-2009\PAT%202007%20A%202009%20MONITOREO\POA-2010\Users\ELIUMAT\AppData\Local\Microsoft\Windows\Temporary%20Internet%20Files\Low\Content.IE5\KYN3MDS2\Copia_de__PO"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CAMPBELLP\JACAOLCAMP\PAT-POA%20Y%20OTROS%202007-2009\PAT%202007%20A%202009%20MONITOREO\POA-2010\CORPOGUAJIRA\POA%20DENITIVO%20FORT%20ORD%20AMB%20TTORIAL%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01"/>
      <sheetName val="POA-02"/>
      <sheetName val="POA-03"/>
      <sheetName val="POA-04"/>
      <sheetName val="POA-05"/>
      <sheetName val="POA-06"/>
      <sheetName val="POA-07"/>
      <sheetName val="grafico"/>
    </sheetNames>
    <sheetDataSet>
      <sheetData sheetId="0">
        <row r="3">
          <cell r="C3" t="str">
            <v>CONTROL Y MONITOREO AMBIENTAL</v>
          </cell>
        </row>
        <row r="4">
          <cell r="C4" t="str">
            <v>CALIDAD DEL AIRE</v>
          </cell>
        </row>
        <row r="7">
          <cell r="C7">
            <v>0</v>
          </cell>
        </row>
      </sheetData>
      <sheetData sheetId="5">
        <row r="18">
          <cell r="D1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POA-01"/>
      <sheetName val=".xls].xls].xls].xls].xls].xls].xls]POA-02"/>
      <sheetName val=".xls].xls].xls].xls].xls].xls].xls]POA-03"/>
      <sheetName val=".xls].xls].xls].xls].xls].xls].xls]POA-04"/>
      <sheetName val=".xls].xls].xls].xls].xls].xls].xls]POA-05"/>
      <sheetName val=".xls].xls].xls].xls].xls].xls].xls]POA-06"/>
      <sheetName val=".xls].xls].xls].xls].xls].xls].xls]POA-07"/>
      <sheetName val=".xls].xls].xls].xls].xls].xls].xls]GRAFICO"/>
      <sheetName val=".xls].xls].xls].xls].xls].xls].xls]ACTIVIDAD"/>
    </sheetNames>
    <sheetDataSet>
      <sheetData sheetId="6">
        <row r="8">
          <cell r="A8">
            <v>1000</v>
          </cell>
          <cell r="B8" t="str">
            <v>SERVICIOS PERSONALES</v>
          </cell>
        </row>
        <row r="11">
          <cell r="A11">
            <v>2000</v>
          </cell>
          <cell r="B11" t="str">
            <v>GASTOS GENERALES</v>
          </cell>
        </row>
        <row r="46">
          <cell r="A46">
            <v>5000</v>
          </cell>
          <cell r="B46" t="str">
            <v>CONTRATOS</v>
          </cell>
        </row>
        <row r="47">
          <cell r="A47">
            <v>6000</v>
          </cell>
          <cell r="B47" t="str">
            <v>CONVENIOS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A-01"/>
      <sheetName val="POA-02"/>
      <sheetName val="POA-03"/>
      <sheetName val="POA-04"/>
      <sheetName val="POA-05"/>
      <sheetName val="POA-06"/>
      <sheetName val="POA-07"/>
      <sheetName val="grafico"/>
      <sheetName val="PRESXACT"/>
      <sheetName val="VIATICOS Y TRANS"/>
      <sheetName val="GTO-MENSUALIZADO"/>
      <sheetName val="SITXACT"/>
      <sheetName val="Hoja1"/>
      <sheetName val="SALDOS"/>
    </sheetNames>
    <sheetDataSet>
      <sheetData sheetId="0">
        <row r="3">
          <cell r="I3" t="str">
            <v>CODIGO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7"/>
  <sheetViews>
    <sheetView zoomScalePageLayoutView="0" workbookViewId="0" topLeftCell="A1">
      <selection activeCell="F7" sqref="F7"/>
    </sheetView>
  </sheetViews>
  <sheetFormatPr defaultColWidth="11.421875" defaultRowHeight="12.75"/>
  <cols>
    <col min="1" max="1" width="4.28125" style="0" customWidth="1"/>
    <col min="2" max="2" width="25.00390625" style="0" customWidth="1"/>
    <col min="3" max="3" width="14.421875" style="0" customWidth="1"/>
    <col min="4" max="4" width="18.57421875" style="0" customWidth="1"/>
    <col min="5" max="5" width="12.28125" style="0" customWidth="1"/>
    <col min="6" max="6" width="12.8515625" style="0" customWidth="1"/>
    <col min="7" max="7" width="10.7109375" style="0" customWidth="1"/>
    <col min="8" max="8" width="24.140625" style="0" customWidth="1"/>
    <col min="9" max="9" width="7.28125" style="0" customWidth="1"/>
    <col min="10" max="10" width="13.421875" style="0" customWidth="1"/>
    <col min="11" max="11" width="21.57421875" style="0" customWidth="1"/>
  </cols>
  <sheetData>
    <row r="1" spans="1:10" ht="12.75">
      <c r="A1" s="272"/>
      <c r="B1" s="273"/>
      <c r="C1" s="215" t="s">
        <v>241</v>
      </c>
      <c r="D1" s="165"/>
      <c r="E1" s="165"/>
      <c r="F1" s="165"/>
      <c r="G1" s="165"/>
      <c r="H1" s="166"/>
      <c r="I1" s="227"/>
      <c r="J1" s="227"/>
    </row>
    <row r="2" spans="1:10" ht="12.75">
      <c r="A2" s="274"/>
      <c r="B2" s="242"/>
      <c r="C2" s="167"/>
      <c r="D2" s="168"/>
      <c r="E2" s="168"/>
      <c r="F2" s="168"/>
      <c r="G2" s="168"/>
      <c r="H2" s="129"/>
      <c r="I2" s="227"/>
      <c r="J2" s="227"/>
    </row>
    <row r="3" spans="1:10" ht="12.75">
      <c r="A3" s="274"/>
      <c r="B3" s="242"/>
      <c r="C3" s="167"/>
      <c r="D3" s="168"/>
      <c r="E3" s="168"/>
      <c r="F3" s="168"/>
      <c r="G3" s="168"/>
      <c r="H3" s="129"/>
      <c r="I3" s="227" t="s">
        <v>242</v>
      </c>
      <c r="J3" s="227"/>
    </row>
    <row r="4" spans="1:10" ht="13.5" customHeight="1">
      <c r="A4" s="274"/>
      <c r="B4" s="242"/>
      <c r="C4" s="119"/>
      <c r="D4" s="120"/>
      <c r="E4" s="120"/>
      <c r="F4" s="120"/>
      <c r="G4" s="120"/>
      <c r="H4" s="121"/>
      <c r="I4" s="351" t="s">
        <v>247</v>
      </c>
      <c r="J4" s="351"/>
    </row>
    <row r="5" spans="1:10" ht="13.5" customHeight="1">
      <c r="A5" s="213"/>
      <c r="B5" s="214"/>
      <c r="C5" s="262" t="s">
        <v>243</v>
      </c>
      <c r="D5" s="263"/>
      <c r="E5" s="264"/>
      <c r="F5" s="262" t="s">
        <v>244</v>
      </c>
      <c r="G5" s="263"/>
      <c r="H5" s="263"/>
      <c r="I5" s="227"/>
      <c r="J5" s="227"/>
    </row>
    <row r="6" spans="1:10" ht="13.5" customHeight="1">
      <c r="A6" s="270" t="s">
        <v>245</v>
      </c>
      <c r="B6" s="271"/>
      <c r="C6" s="262">
        <v>0</v>
      </c>
      <c r="D6" s="263"/>
      <c r="E6" s="264"/>
      <c r="F6" s="262" t="s">
        <v>246</v>
      </c>
      <c r="G6" s="263"/>
      <c r="H6" s="263"/>
      <c r="I6" s="227"/>
      <c r="J6" s="227"/>
    </row>
    <row r="7" spans="1:10" ht="9" customHeight="1">
      <c r="A7" s="135"/>
      <c r="B7" s="136"/>
      <c r="C7" s="136"/>
      <c r="D7" s="136"/>
      <c r="E7" s="136"/>
      <c r="F7" s="136"/>
      <c r="G7" s="136"/>
      <c r="H7" s="136"/>
      <c r="I7" s="136"/>
      <c r="J7" s="137"/>
    </row>
    <row r="8" spans="1:10" ht="12.75">
      <c r="A8" s="255" t="s">
        <v>240</v>
      </c>
      <c r="B8" s="255"/>
      <c r="C8" s="255" t="s">
        <v>31</v>
      </c>
      <c r="D8" s="255"/>
      <c r="E8" s="30"/>
      <c r="F8" s="30"/>
      <c r="G8" s="30"/>
      <c r="H8" s="30"/>
      <c r="I8" s="93"/>
      <c r="J8" s="92"/>
    </row>
    <row r="9" spans="1:10" ht="12.75">
      <c r="A9" s="126" t="s">
        <v>62</v>
      </c>
      <c r="B9" s="126"/>
      <c r="C9" s="255" t="s">
        <v>63</v>
      </c>
      <c r="D9" s="255"/>
      <c r="E9" s="94"/>
      <c r="F9" s="94"/>
      <c r="G9" s="94"/>
      <c r="J9" s="92"/>
    </row>
    <row r="10" spans="1:10" ht="13.5" customHeight="1">
      <c r="A10" s="30" t="s">
        <v>15</v>
      </c>
      <c r="B10" s="30"/>
      <c r="C10" s="115">
        <v>2300000000</v>
      </c>
      <c r="D10" s="114"/>
      <c r="E10" s="65" t="s">
        <v>33</v>
      </c>
      <c r="F10" s="65" t="s">
        <v>239</v>
      </c>
      <c r="G10" s="94"/>
      <c r="H10" s="95"/>
      <c r="I10" s="65"/>
      <c r="J10" s="92"/>
    </row>
    <row r="11" spans="1:10" ht="13.5">
      <c r="A11" s="30" t="s">
        <v>16</v>
      </c>
      <c r="B11" s="30"/>
      <c r="C11" s="117">
        <v>0</v>
      </c>
      <c r="D11" s="92"/>
      <c r="F11" s="94"/>
      <c r="G11" s="94"/>
      <c r="H11" s="95"/>
      <c r="I11" s="65"/>
      <c r="J11" s="92"/>
    </row>
    <row r="12" spans="1:10" ht="13.5">
      <c r="A12" s="30" t="s">
        <v>17</v>
      </c>
      <c r="B12" s="30"/>
      <c r="C12" s="116">
        <f>C10</f>
        <v>2300000000</v>
      </c>
      <c r="D12" s="92"/>
      <c r="E12" s="96"/>
      <c r="F12" s="94"/>
      <c r="G12" s="94"/>
      <c r="H12" s="95"/>
      <c r="I12" s="65"/>
      <c r="J12" s="92"/>
    </row>
    <row r="13" spans="1:10" ht="13.5" thickBot="1">
      <c r="A13" s="1" t="s">
        <v>0</v>
      </c>
      <c r="B13" s="2"/>
      <c r="C13" s="2"/>
      <c r="D13" s="2"/>
      <c r="E13" s="2"/>
      <c r="F13" s="2"/>
      <c r="G13" s="2"/>
      <c r="H13" s="2"/>
      <c r="I13" s="2"/>
      <c r="J13" s="3" t="s">
        <v>1</v>
      </c>
    </row>
    <row r="14" spans="1:10" ht="13.5" thickBot="1">
      <c r="A14" s="256" t="s">
        <v>2</v>
      </c>
      <c r="B14" s="251" t="s">
        <v>3</v>
      </c>
      <c r="C14" s="258" t="s">
        <v>181</v>
      </c>
      <c r="D14" s="249" t="s">
        <v>4</v>
      </c>
      <c r="E14" s="246" t="s">
        <v>5</v>
      </c>
      <c r="F14" s="247"/>
      <c r="G14" s="248"/>
      <c r="H14" s="249" t="s">
        <v>6</v>
      </c>
      <c r="I14" s="251" t="s">
        <v>7</v>
      </c>
      <c r="J14" s="253" t="s">
        <v>8</v>
      </c>
    </row>
    <row r="15" spans="1:10" ht="22.5">
      <c r="A15" s="257"/>
      <c r="B15" s="252"/>
      <c r="C15" s="259"/>
      <c r="D15" s="250"/>
      <c r="E15" s="113" t="s">
        <v>9</v>
      </c>
      <c r="F15" s="144" t="s">
        <v>10</v>
      </c>
      <c r="G15" s="113" t="s">
        <v>164</v>
      </c>
      <c r="H15" s="250"/>
      <c r="I15" s="252"/>
      <c r="J15" s="254"/>
    </row>
    <row r="16" spans="1:10" ht="56.25" customHeight="1">
      <c r="A16" s="145">
        <v>1</v>
      </c>
      <c r="B16" s="146" t="s">
        <v>229</v>
      </c>
      <c r="C16" s="147">
        <f>'POA-ACTIVIDADES'!C49</f>
        <v>131000000</v>
      </c>
      <c r="D16" s="145" t="s">
        <v>134</v>
      </c>
      <c r="E16" s="148">
        <v>40179</v>
      </c>
      <c r="F16" s="148">
        <v>40543</v>
      </c>
      <c r="G16" s="145">
        <v>12</v>
      </c>
      <c r="H16" s="146" t="s">
        <v>178</v>
      </c>
      <c r="I16" s="149">
        <v>1.4</v>
      </c>
      <c r="J16" s="145" t="s">
        <v>226</v>
      </c>
    </row>
    <row r="17" spans="1:10" ht="27">
      <c r="A17" s="122">
        <v>2</v>
      </c>
      <c r="B17" s="123" t="s">
        <v>12</v>
      </c>
      <c r="C17" s="124">
        <f>'POA-ACTIVIDADES'!D49</f>
        <v>190000000</v>
      </c>
      <c r="D17" s="123" t="s">
        <v>176</v>
      </c>
      <c r="E17" s="148">
        <v>40179</v>
      </c>
      <c r="F17" s="148">
        <v>40543</v>
      </c>
      <c r="G17" s="145">
        <v>12</v>
      </c>
      <c r="H17" s="150" t="s">
        <v>12</v>
      </c>
      <c r="I17" s="151">
        <v>1000</v>
      </c>
      <c r="J17" s="145" t="s">
        <v>226</v>
      </c>
    </row>
    <row r="18" spans="1:10" ht="27">
      <c r="A18" s="122"/>
      <c r="B18" s="123"/>
      <c r="C18" s="124"/>
      <c r="D18" s="123"/>
      <c r="E18" s="148">
        <v>40391</v>
      </c>
      <c r="F18" s="148">
        <v>40543</v>
      </c>
      <c r="G18" s="145">
        <v>6</v>
      </c>
      <c r="H18" s="150" t="s">
        <v>220</v>
      </c>
      <c r="I18" s="151">
        <v>10</v>
      </c>
      <c r="J18" s="145" t="s">
        <v>226</v>
      </c>
    </row>
    <row r="19" spans="1:10" ht="81" customHeight="1">
      <c r="A19" s="145">
        <v>3</v>
      </c>
      <c r="B19" s="152" t="s">
        <v>238</v>
      </c>
      <c r="C19" s="147">
        <f>'POA-ACTIVIDADES'!E49</f>
        <v>245000000</v>
      </c>
      <c r="D19" s="150" t="s">
        <v>192</v>
      </c>
      <c r="E19" s="148">
        <v>40360</v>
      </c>
      <c r="F19" s="148">
        <v>40543</v>
      </c>
      <c r="G19" s="145">
        <v>6</v>
      </c>
      <c r="H19" s="146" t="s">
        <v>200</v>
      </c>
      <c r="I19" s="153">
        <v>1</v>
      </c>
      <c r="J19" s="145" t="s">
        <v>226</v>
      </c>
    </row>
    <row r="20" spans="1:10" ht="27">
      <c r="A20" s="145">
        <v>4</v>
      </c>
      <c r="B20" s="146" t="s">
        <v>230</v>
      </c>
      <c r="C20" s="147">
        <f>'POA-ACTIVIDADES'!F49</f>
        <v>55000000</v>
      </c>
      <c r="D20" s="150" t="s">
        <v>218</v>
      </c>
      <c r="E20" s="148">
        <v>40391</v>
      </c>
      <c r="F20" s="148">
        <v>40543</v>
      </c>
      <c r="G20" s="145">
        <v>5</v>
      </c>
      <c r="H20" s="150" t="s">
        <v>217</v>
      </c>
      <c r="I20" s="154">
        <v>1</v>
      </c>
      <c r="J20" s="145" t="s">
        <v>226</v>
      </c>
    </row>
    <row r="21" spans="1:10" ht="54">
      <c r="A21" s="145">
        <v>5</v>
      </c>
      <c r="B21" s="146" t="s">
        <v>187</v>
      </c>
      <c r="C21" s="147">
        <f>'POA-ACTIVIDADES'!G49</f>
        <v>40000000</v>
      </c>
      <c r="D21" s="150" t="s">
        <v>193</v>
      </c>
      <c r="E21" s="148">
        <v>39904</v>
      </c>
      <c r="F21" s="148">
        <v>40543</v>
      </c>
      <c r="G21" s="145">
        <v>9</v>
      </c>
      <c r="H21" s="150" t="s">
        <v>180</v>
      </c>
      <c r="I21" s="151">
        <v>40</v>
      </c>
      <c r="J21" s="145" t="s">
        <v>226</v>
      </c>
    </row>
    <row r="22" spans="1:10" ht="16.5">
      <c r="A22" s="138"/>
      <c r="B22" s="155" t="s">
        <v>249</v>
      </c>
      <c r="C22" s="156">
        <f>SUM(C16:C21)</f>
        <v>661000000</v>
      </c>
      <c r="D22" s="141"/>
      <c r="E22" s="142"/>
      <c r="F22" s="142"/>
      <c r="G22" s="138"/>
      <c r="H22" s="141"/>
      <c r="I22" s="143"/>
      <c r="J22" s="138"/>
    </row>
    <row r="23" spans="1:10" ht="13.5">
      <c r="A23" s="138"/>
      <c r="B23" s="139"/>
      <c r="C23" s="140"/>
      <c r="D23" s="141"/>
      <c r="E23" s="142"/>
      <c r="F23" s="142"/>
      <c r="G23" s="138"/>
      <c r="H23" s="141"/>
      <c r="I23" s="143"/>
      <c r="J23" s="138"/>
    </row>
    <row r="24" spans="1:10" ht="12.75">
      <c r="A24" s="272"/>
      <c r="B24" s="273"/>
      <c r="C24" s="215" t="s">
        <v>241</v>
      </c>
      <c r="D24" s="165"/>
      <c r="E24" s="165"/>
      <c r="F24" s="165"/>
      <c r="G24" s="165"/>
      <c r="H24" s="166"/>
      <c r="I24" s="127"/>
      <c r="J24" s="128"/>
    </row>
    <row r="25" spans="1:10" ht="12.75">
      <c r="A25" s="274"/>
      <c r="B25" s="242"/>
      <c r="C25" s="167"/>
      <c r="D25" s="168"/>
      <c r="E25" s="168"/>
      <c r="F25" s="168"/>
      <c r="G25" s="168"/>
      <c r="H25" s="129"/>
      <c r="I25" s="130"/>
      <c r="J25" s="131"/>
    </row>
    <row r="26" spans="1:10" ht="12.75">
      <c r="A26" s="274"/>
      <c r="B26" s="242"/>
      <c r="C26" s="167"/>
      <c r="D26" s="168"/>
      <c r="E26" s="168"/>
      <c r="F26" s="168"/>
      <c r="G26" s="168"/>
      <c r="H26" s="129"/>
      <c r="I26" s="132" t="s">
        <v>242</v>
      </c>
      <c r="J26" s="132"/>
    </row>
    <row r="27" spans="1:10" ht="12.75">
      <c r="A27" s="274"/>
      <c r="B27" s="242"/>
      <c r="C27" s="119"/>
      <c r="D27" s="120"/>
      <c r="E27" s="120"/>
      <c r="F27" s="120"/>
      <c r="G27" s="120"/>
      <c r="H27" s="121"/>
      <c r="I27" s="260" t="s">
        <v>248</v>
      </c>
      <c r="J27" s="261"/>
    </row>
    <row r="28" spans="1:10" ht="13.5">
      <c r="A28" s="213"/>
      <c r="B28" s="214"/>
      <c r="C28" s="262" t="s">
        <v>243</v>
      </c>
      <c r="D28" s="263"/>
      <c r="E28" s="264"/>
      <c r="F28" s="262" t="s">
        <v>244</v>
      </c>
      <c r="G28" s="263"/>
      <c r="H28" s="263"/>
      <c r="I28" s="133"/>
      <c r="J28" s="134"/>
    </row>
    <row r="29" spans="1:10" ht="19.5">
      <c r="A29" s="265" t="s">
        <v>245</v>
      </c>
      <c r="B29" s="266"/>
      <c r="C29" s="267">
        <v>0</v>
      </c>
      <c r="D29" s="268"/>
      <c r="E29" s="269"/>
      <c r="F29" s="267" t="s">
        <v>246</v>
      </c>
      <c r="G29" s="268"/>
      <c r="H29" s="268"/>
      <c r="I29" s="133"/>
      <c r="J29" s="134"/>
    </row>
    <row r="30" spans="1:10" ht="9.75" customHeight="1">
      <c r="A30" s="135"/>
      <c r="B30" s="136"/>
      <c r="C30" s="136"/>
      <c r="D30" s="136"/>
      <c r="E30" s="136"/>
      <c r="F30" s="136"/>
      <c r="G30" s="136"/>
      <c r="H30" s="136"/>
      <c r="I30" s="136"/>
      <c r="J30" s="137"/>
    </row>
    <row r="31" spans="1:10" ht="12.75">
      <c r="A31" s="255" t="s">
        <v>240</v>
      </c>
      <c r="B31" s="255"/>
      <c r="C31" s="255" t="s">
        <v>31</v>
      </c>
      <c r="D31" s="255"/>
      <c r="E31" s="30"/>
      <c r="F31" s="30"/>
      <c r="G31" s="30"/>
      <c r="H31" s="30"/>
      <c r="I31" s="93"/>
      <c r="J31" s="92"/>
    </row>
    <row r="32" spans="1:10" ht="12.75">
      <c r="A32" s="126" t="s">
        <v>62</v>
      </c>
      <c r="B32" s="126"/>
      <c r="C32" s="255" t="s">
        <v>63</v>
      </c>
      <c r="D32" s="255"/>
      <c r="E32" s="94"/>
      <c r="F32" s="94"/>
      <c r="G32" s="94"/>
      <c r="J32" s="92"/>
    </row>
    <row r="33" spans="1:10" ht="13.5">
      <c r="A33" s="30" t="s">
        <v>15</v>
      </c>
      <c r="B33" s="30"/>
      <c r="C33" s="115">
        <v>2300000000</v>
      </c>
      <c r="D33" s="114"/>
      <c r="E33" s="65" t="s">
        <v>33</v>
      </c>
      <c r="F33" s="65" t="s">
        <v>239</v>
      </c>
      <c r="G33" s="94"/>
      <c r="H33" s="95"/>
      <c r="I33" s="65"/>
      <c r="J33" s="92"/>
    </row>
    <row r="34" spans="1:10" ht="13.5">
      <c r="A34" s="30" t="s">
        <v>16</v>
      </c>
      <c r="B34" s="30"/>
      <c r="C34" s="117">
        <v>0</v>
      </c>
      <c r="D34" s="92"/>
      <c r="F34" s="94"/>
      <c r="G34" s="94"/>
      <c r="H34" s="95"/>
      <c r="I34" s="65"/>
      <c r="J34" s="92"/>
    </row>
    <row r="35" spans="1:10" ht="13.5">
      <c r="A35" s="30" t="s">
        <v>17</v>
      </c>
      <c r="B35" s="30"/>
      <c r="C35" s="116">
        <f>C33</f>
        <v>2300000000</v>
      </c>
      <c r="D35" s="92"/>
      <c r="E35" s="96"/>
      <c r="F35" s="94"/>
      <c r="G35" s="94"/>
      <c r="H35" s="95"/>
      <c r="I35" s="65"/>
      <c r="J35" s="92"/>
    </row>
    <row r="36" spans="1:10" ht="13.5" thickBot="1">
      <c r="A36" s="1" t="s">
        <v>0</v>
      </c>
      <c r="B36" s="2"/>
      <c r="C36" s="2"/>
      <c r="D36" s="2"/>
      <c r="E36" s="2"/>
      <c r="F36" s="2"/>
      <c r="G36" s="2"/>
      <c r="H36" s="2"/>
      <c r="I36" s="2"/>
      <c r="J36" s="3" t="s">
        <v>1</v>
      </c>
    </row>
    <row r="37" spans="1:10" ht="13.5" thickBot="1">
      <c r="A37" s="256" t="s">
        <v>2</v>
      </c>
      <c r="B37" s="251" t="s">
        <v>3</v>
      </c>
      <c r="C37" s="258" t="s">
        <v>181</v>
      </c>
      <c r="D37" s="249" t="s">
        <v>4</v>
      </c>
      <c r="E37" s="246" t="s">
        <v>5</v>
      </c>
      <c r="F37" s="247"/>
      <c r="G37" s="248"/>
      <c r="H37" s="249" t="s">
        <v>6</v>
      </c>
      <c r="I37" s="251" t="s">
        <v>7</v>
      </c>
      <c r="J37" s="253" t="s">
        <v>8</v>
      </c>
    </row>
    <row r="38" spans="1:10" ht="22.5">
      <c r="A38" s="257"/>
      <c r="B38" s="252"/>
      <c r="C38" s="259"/>
      <c r="D38" s="250"/>
      <c r="E38" s="113" t="s">
        <v>9</v>
      </c>
      <c r="F38" s="144" t="s">
        <v>10</v>
      </c>
      <c r="G38" s="113" t="s">
        <v>164</v>
      </c>
      <c r="H38" s="250"/>
      <c r="I38" s="252"/>
      <c r="J38" s="254"/>
    </row>
    <row r="39" spans="1:10" ht="54.75" customHeight="1">
      <c r="A39" s="122">
        <v>6</v>
      </c>
      <c r="B39" s="123" t="s">
        <v>135</v>
      </c>
      <c r="C39" s="124">
        <f>'POA-ACTIVIDADES'!H49</f>
        <v>100000000</v>
      </c>
      <c r="D39" s="150" t="s">
        <v>134</v>
      </c>
      <c r="E39" s="148">
        <v>40179</v>
      </c>
      <c r="F39" s="148">
        <v>40543</v>
      </c>
      <c r="G39" s="145">
        <v>12</v>
      </c>
      <c r="H39" s="146" t="s">
        <v>219</v>
      </c>
      <c r="I39" s="151">
        <v>20</v>
      </c>
      <c r="J39" s="145" t="s">
        <v>226</v>
      </c>
    </row>
    <row r="40" spans="1:10" ht="31.5" customHeight="1">
      <c r="A40" s="122"/>
      <c r="B40" s="123"/>
      <c r="C40" s="124"/>
      <c r="D40" s="150" t="s">
        <v>134</v>
      </c>
      <c r="E40" s="148">
        <v>40179</v>
      </c>
      <c r="F40" s="148">
        <v>40543</v>
      </c>
      <c r="G40" s="145">
        <v>12</v>
      </c>
      <c r="H40" s="146" t="s">
        <v>179</v>
      </c>
      <c r="I40" s="145">
        <v>10</v>
      </c>
      <c r="J40" s="145" t="s">
        <v>226</v>
      </c>
    </row>
    <row r="41" spans="1:10" ht="40.5">
      <c r="A41" s="145">
        <v>7</v>
      </c>
      <c r="B41" s="146" t="s">
        <v>227</v>
      </c>
      <c r="C41" s="151">
        <f>'POA-ACTIVIDADES'!I49</f>
        <v>1500000000</v>
      </c>
      <c r="D41" s="150" t="s">
        <v>134</v>
      </c>
      <c r="E41" s="148">
        <v>40360</v>
      </c>
      <c r="F41" s="148">
        <v>40543</v>
      </c>
      <c r="G41" s="145">
        <v>6</v>
      </c>
      <c r="H41" s="146" t="s">
        <v>221</v>
      </c>
      <c r="I41" s="163">
        <v>0.2</v>
      </c>
      <c r="J41" s="145" t="s">
        <v>226</v>
      </c>
    </row>
    <row r="42" spans="1:10" ht="27">
      <c r="A42" s="145">
        <v>8</v>
      </c>
      <c r="B42" s="146" t="s">
        <v>228</v>
      </c>
      <c r="C42" s="147">
        <f>'POA-ACTIVIDADES'!J49</f>
        <v>25000000</v>
      </c>
      <c r="D42" s="150" t="s">
        <v>224</v>
      </c>
      <c r="E42" s="148">
        <v>40179</v>
      </c>
      <c r="F42" s="148">
        <v>40543</v>
      </c>
      <c r="G42" s="145">
        <v>12</v>
      </c>
      <c r="H42" s="150" t="s">
        <v>222</v>
      </c>
      <c r="I42" s="145">
        <v>2</v>
      </c>
      <c r="J42" s="145" t="s">
        <v>226</v>
      </c>
    </row>
    <row r="43" spans="1:10" ht="40.5">
      <c r="A43" s="145">
        <v>9</v>
      </c>
      <c r="B43" s="146" t="s">
        <v>223</v>
      </c>
      <c r="C43" s="147">
        <f>'POA-ACTIVIDADES'!K49</f>
        <v>14000000</v>
      </c>
      <c r="D43" s="150" t="s">
        <v>134</v>
      </c>
      <c r="E43" s="148">
        <v>40391</v>
      </c>
      <c r="F43" s="148">
        <v>40543</v>
      </c>
      <c r="G43" s="145">
        <v>6</v>
      </c>
      <c r="H43" s="150" t="s">
        <v>225</v>
      </c>
      <c r="I43" s="145">
        <v>6</v>
      </c>
      <c r="J43" s="145" t="s">
        <v>226</v>
      </c>
    </row>
    <row r="44" spans="1:3" ht="12.75">
      <c r="A44" s="160"/>
      <c r="B44" s="161" t="s">
        <v>249</v>
      </c>
      <c r="C44" s="162">
        <f>SUM(C39:C43)</f>
        <v>1639000000</v>
      </c>
    </row>
    <row r="45" spans="1:3" ht="12.75">
      <c r="A45" s="158"/>
      <c r="B45" s="159" t="s">
        <v>250</v>
      </c>
      <c r="C45" s="157">
        <f>C22+C44</f>
        <v>2300000000</v>
      </c>
    </row>
    <row r="47" ht="12.75">
      <c r="C47" s="28"/>
    </row>
  </sheetData>
  <sheetProtection/>
  <mergeCells count="45">
    <mergeCell ref="J14:J15"/>
    <mergeCell ref="A17:A18"/>
    <mergeCell ref="B17:B18"/>
    <mergeCell ref="C17:C18"/>
    <mergeCell ref="D17:D18"/>
    <mergeCell ref="E14:G14"/>
    <mergeCell ref="C14:C15"/>
    <mergeCell ref="H14:H15"/>
    <mergeCell ref="I14:I15"/>
    <mergeCell ref="A39:A40"/>
    <mergeCell ref="B39:B40"/>
    <mergeCell ref="C39:C40"/>
    <mergeCell ref="A8:B8"/>
    <mergeCell ref="A14:A15"/>
    <mergeCell ref="B14:B15"/>
    <mergeCell ref="A31:B31"/>
    <mergeCell ref="C31:D31"/>
    <mergeCell ref="C8:D8"/>
    <mergeCell ref="C9:D9"/>
    <mergeCell ref="A1:B5"/>
    <mergeCell ref="C1:H4"/>
    <mergeCell ref="I4:J4"/>
    <mergeCell ref="C5:E5"/>
    <mergeCell ref="F5:H5"/>
    <mergeCell ref="A6:B6"/>
    <mergeCell ref="C6:E6"/>
    <mergeCell ref="F6:H6"/>
    <mergeCell ref="A24:B28"/>
    <mergeCell ref="C24:H27"/>
    <mergeCell ref="D14:D15"/>
    <mergeCell ref="I27:J27"/>
    <mergeCell ref="C28:E28"/>
    <mergeCell ref="F28:H28"/>
    <mergeCell ref="A29:B29"/>
    <mergeCell ref="C29:E29"/>
    <mergeCell ref="F29:H29"/>
    <mergeCell ref="C32:D32"/>
    <mergeCell ref="A37:A38"/>
    <mergeCell ref="B37:B38"/>
    <mergeCell ref="C37:C38"/>
    <mergeCell ref="D37:D38"/>
    <mergeCell ref="E37:G37"/>
    <mergeCell ref="H37:H38"/>
    <mergeCell ref="I37:I38"/>
    <mergeCell ref="J37:J38"/>
  </mergeCells>
  <printOptions horizontalCentered="1" verticalCentered="1"/>
  <pageMargins left="0.48" right="0.7" top="0.45" bottom="1.0236220472440944" header="0" footer="0"/>
  <pageSetup horizontalDpi="300" verticalDpi="300" orientation="landscape" paperSize="14" r:id="rId2"/>
  <drawing r:id="rId1"/>
</worksheet>
</file>

<file path=xl/worksheets/sheet2.xml><?xml version="1.0" encoding="utf-8"?>
<worksheet xmlns="http://schemas.openxmlformats.org/spreadsheetml/2006/main" xmlns:r="http://schemas.openxmlformats.org/officeDocument/2006/relationships">
  <dimension ref="A1:J30"/>
  <sheetViews>
    <sheetView zoomScalePageLayoutView="0" workbookViewId="0" topLeftCell="A1">
      <selection activeCell="D26" sqref="D26"/>
    </sheetView>
  </sheetViews>
  <sheetFormatPr defaultColWidth="11.421875" defaultRowHeight="12.75"/>
  <cols>
    <col min="1" max="1" width="7.00390625" style="0" customWidth="1"/>
    <col min="2" max="2" width="15.421875" style="0" customWidth="1"/>
    <col min="3" max="3" width="16.57421875" style="0" customWidth="1"/>
    <col min="4" max="4" width="23.00390625" style="0" customWidth="1"/>
    <col min="5" max="5" width="11.7109375" style="0" customWidth="1"/>
    <col min="6" max="6" width="11.57421875" style="0" customWidth="1"/>
    <col min="9" max="9" width="11.7109375" style="0" bestFit="1" customWidth="1"/>
    <col min="10" max="10" width="16.7109375" style="0" customWidth="1"/>
  </cols>
  <sheetData>
    <row r="1" spans="1:10" ht="12.75">
      <c r="A1" s="272"/>
      <c r="B1" s="273"/>
      <c r="C1" s="215" t="s">
        <v>241</v>
      </c>
      <c r="D1" s="165"/>
      <c r="E1" s="165"/>
      <c r="F1" s="165"/>
      <c r="G1" s="165"/>
      <c r="H1" s="166"/>
      <c r="I1" s="127"/>
      <c r="J1" s="128"/>
    </row>
    <row r="2" spans="1:10" ht="12.75">
      <c r="A2" s="274"/>
      <c r="B2" s="242"/>
      <c r="C2" s="167"/>
      <c r="D2" s="168"/>
      <c r="E2" s="168"/>
      <c r="F2" s="168"/>
      <c r="G2" s="168"/>
      <c r="H2" s="129"/>
      <c r="I2" s="130"/>
      <c r="J2" s="131"/>
    </row>
    <row r="3" spans="1:10" ht="12.75">
      <c r="A3" s="274"/>
      <c r="B3" s="242"/>
      <c r="C3" s="167"/>
      <c r="D3" s="168"/>
      <c r="E3" s="168"/>
      <c r="F3" s="168"/>
      <c r="G3" s="168"/>
      <c r="H3" s="129"/>
      <c r="I3" s="275" t="s">
        <v>242</v>
      </c>
      <c r="J3" s="276"/>
    </row>
    <row r="4" spans="1:10" ht="12.75">
      <c r="A4" s="274"/>
      <c r="B4" s="242"/>
      <c r="C4" s="119"/>
      <c r="D4" s="120"/>
      <c r="E4" s="120"/>
      <c r="F4" s="120"/>
      <c r="G4" s="120"/>
      <c r="H4" s="121"/>
      <c r="I4" s="275" t="s">
        <v>251</v>
      </c>
      <c r="J4" s="276"/>
    </row>
    <row r="5" spans="1:10" ht="13.5">
      <c r="A5" s="213"/>
      <c r="B5" s="214"/>
      <c r="C5" s="262" t="s">
        <v>243</v>
      </c>
      <c r="D5" s="263"/>
      <c r="E5" s="264"/>
      <c r="F5" s="262" t="s">
        <v>244</v>
      </c>
      <c r="G5" s="263"/>
      <c r="H5" s="263"/>
      <c r="I5" s="130"/>
      <c r="J5" s="131"/>
    </row>
    <row r="6" spans="1:10" ht="19.5">
      <c r="A6" s="270" t="s">
        <v>245</v>
      </c>
      <c r="B6" s="271"/>
      <c r="C6" s="262">
        <v>0</v>
      </c>
      <c r="D6" s="263"/>
      <c r="E6" s="264"/>
      <c r="F6" s="262" t="s">
        <v>246</v>
      </c>
      <c r="G6" s="263"/>
      <c r="H6" s="263"/>
      <c r="I6" s="133"/>
      <c r="J6" s="134"/>
    </row>
    <row r="7" ht="5.25" customHeight="1"/>
    <row r="8" spans="1:8" ht="16.5">
      <c r="A8" s="283" t="s">
        <v>240</v>
      </c>
      <c r="B8" s="283"/>
      <c r="C8" s="125" t="s">
        <v>31</v>
      </c>
      <c r="D8" s="125"/>
      <c r="E8" s="171"/>
      <c r="F8" s="164"/>
      <c r="G8" s="164"/>
      <c r="H8" s="6"/>
    </row>
    <row r="9" spans="1:8" ht="12.75" customHeight="1">
      <c r="A9" s="288" t="s">
        <v>14</v>
      </c>
      <c r="B9" s="288"/>
      <c r="C9" s="282" t="s">
        <v>32</v>
      </c>
      <c r="D9" s="282"/>
      <c r="E9" s="170"/>
      <c r="F9" s="169" t="s">
        <v>33</v>
      </c>
      <c r="G9" s="65">
        <v>1139013</v>
      </c>
      <c r="H9" s="170"/>
    </row>
    <row r="10" spans="1:10" ht="16.5">
      <c r="A10" s="283" t="s">
        <v>15</v>
      </c>
      <c r="B10" s="283"/>
      <c r="C10" s="283"/>
      <c r="D10" s="91">
        <f>'POA-01'!C10</f>
        <v>2300000000</v>
      </c>
      <c r="E10" s="10"/>
      <c r="F10" s="10"/>
      <c r="G10" s="10"/>
      <c r="H10" s="10"/>
      <c r="I10" s="10"/>
      <c r="J10" s="8"/>
    </row>
    <row r="11" spans="1:10" ht="16.5">
      <c r="A11" s="283" t="s">
        <v>16</v>
      </c>
      <c r="B11" s="283"/>
      <c r="C11" s="283"/>
      <c r="D11" s="11">
        <v>0</v>
      </c>
      <c r="E11" s="10"/>
      <c r="F11" s="10"/>
      <c r="G11" s="10"/>
      <c r="H11" s="10"/>
      <c r="I11" s="10"/>
      <c r="J11" s="8"/>
    </row>
    <row r="12" spans="1:10" ht="12.75" customHeight="1">
      <c r="A12" s="283" t="s">
        <v>17</v>
      </c>
      <c r="B12" s="283"/>
      <c r="C12" s="283"/>
      <c r="D12" s="11">
        <f>D10</f>
        <v>2300000000</v>
      </c>
      <c r="E12" s="10"/>
      <c r="F12" s="10"/>
      <c r="G12" s="10"/>
      <c r="H12" s="10"/>
      <c r="I12" s="10"/>
      <c r="J12" s="8"/>
    </row>
    <row r="13" spans="1:10" ht="13.5" customHeight="1" thickBot="1">
      <c r="A13" s="281" t="s">
        <v>18</v>
      </c>
      <c r="B13" s="281"/>
      <c r="C13" s="281"/>
      <c r="D13" s="1"/>
      <c r="E13" s="1"/>
      <c r="F13" s="1"/>
      <c r="G13" s="1"/>
      <c r="H13" s="1"/>
      <c r="I13" s="1"/>
      <c r="J13" s="3" t="s">
        <v>19</v>
      </c>
    </row>
    <row r="14" spans="1:10" ht="21" customHeight="1">
      <c r="A14" s="284" t="s">
        <v>2</v>
      </c>
      <c r="B14" s="277" t="s">
        <v>20</v>
      </c>
      <c r="C14" s="277" t="s">
        <v>21</v>
      </c>
      <c r="D14" s="277" t="s">
        <v>22</v>
      </c>
      <c r="E14" s="279" t="s">
        <v>5</v>
      </c>
      <c r="F14" s="280"/>
      <c r="G14" s="4"/>
      <c r="H14" s="4"/>
      <c r="I14" s="20" t="s">
        <v>23</v>
      </c>
      <c r="J14" s="21" t="s">
        <v>24</v>
      </c>
    </row>
    <row r="15" spans="1:10" ht="17.25" customHeight="1" thickBot="1">
      <c r="A15" s="285"/>
      <c r="B15" s="278"/>
      <c r="C15" s="278"/>
      <c r="D15" s="278"/>
      <c r="E15" s="5" t="s">
        <v>9</v>
      </c>
      <c r="F15" s="5" t="s">
        <v>25</v>
      </c>
      <c r="G15" s="5" t="s">
        <v>11</v>
      </c>
      <c r="H15" s="5" t="s">
        <v>26</v>
      </c>
      <c r="I15" s="22"/>
      <c r="J15" s="23"/>
    </row>
    <row r="16" spans="1:10" ht="13.5" customHeight="1">
      <c r="A16" s="286" t="s">
        <v>27</v>
      </c>
      <c r="B16" s="286"/>
      <c r="C16" s="286"/>
      <c r="D16" s="24"/>
      <c r="E16" s="24"/>
      <c r="F16" s="24"/>
      <c r="G16" s="24"/>
      <c r="H16" s="24"/>
      <c r="I16" s="24"/>
      <c r="J16" s="24"/>
    </row>
    <row r="17" spans="1:10" ht="42">
      <c r="A17" s="172">
        <v>1</v>
      </c>
      <c r="B17" s="173"/>
      <c r="C17" s="174" t="s">
        <v>188</v>
      </c>
      <c r="D17" s="174" t="s">
        <v>231</v>
      </c>
      <c r="E17" s="175">
        <v>40269</v>
      </c>
      <c r="F17" s="175">
        <v>40543</v>
      </c>
      <c r="G17" s="176">
        <v>9</v>
      </c>
      <c r="H17" s="177">
        <v>1</v>
      </c>
      <c r="I17" s="178"/>
      <c r="J17" s="205">
        <v>14000000</v>
      </c>
    </row>
    <row r="18" spans="1:10" ht="31.5">
      <c r="A18" s="172">
        <v>2</v>
      </c>
      <c r="B18" s="173"/>
      <c r="C18" s="174" t="s">
        <v>233</v>
      </c>
      <c r="D18" s="174" t="s">
        <v>232</v>
      </c>
      <c r="E18" s="175">
        <v>40269</v>
      </c>
      <c r="F18" s="175">
        <v>40451</v>
      </c>
      <c r="G18" s="176">
        <v>6</v>
      </c>
      <c r="H18" s="177">
        <v>1</v>
      </c>
      <c r="I18" s="178"/>
      <c r="J18" s="205">
        <v>15000000</v>
      </c>
    </row>
    <row r="19" spans="1:10" ht="42">
      <c r="A19" s="172">
        <v>3</v>
      </c>
      <c r="B19" s="173"/>
      <c r="C19" s="174" t="s">
        <v>233</v>
      </c>
      <c r="D19" s="174" t="s">
        <v>234</v>
      </c>
      <c r="E19" s="175">
        <v>40269</v>
      </c>
      <c r="F19" s="175">
        <v>40451</v>
      </c>
      <c r="G19" s="176">
        <v>7</v>
      </c>
      <c r="H19" s="177">
        <v>1</v>
      </c>
      <c r="I19" s="178"/>
      <c r="J19" s="205">
        <v>14000000</v>
      </c>
    </row>
    <row r="20" spans="1:10" ht="31.5">
      <c r="A20" s="172">
        <v>4</v>
      </c>
      <c r="B20" s="173"/>
      <c r="C20" s="174" t="s">
        <v>233</v>
      </c>
      <c r="D20" s="174" t="s">
        <v>235</v>
      </c>
      <c r="E20" s="175">
        <v>40269</v>
      </c>
      <c r="F20" s="175">
        <v>40451</v>
      </c>
      <c r="G20" s="176">
        <v>6</v>
      </c>
      <c r="H20" s="177">
        <v>1</v>
      </c>
      <c r="I20" s="178"/>
      <c r="J20" s="205">
        <v>25000000</v>
      </c>
    </row>
    <row r="21" spans="1:10" ht="12.75">
      <c r="A21" s="179"/>
      <c r="B21" s="180"/>
      <c r="C21" s="180"/>
      <c r="D21" s="180"/>
      <c r="E21" s="180"/>
      <c r="F21" s="181"/>
      <c r="G21" s="182"/>
      <c r="H21" s="179"/>
      <c r="I21" s="183" t="s">
        <v>29</v>
      </c>
      <c r="J21" s="204">
        <f>SUM(J17:J20)</f>
        <v>68000000</v>
      </c>
    </row>
    <row r="22" spans="1:10" ht="15.75" customHeight="1">
      <c r="A22" s="287" t="s">
        <v>28</v>
      </c>
      <c r="B22" s="287"/>
      <c r="C22" s="287"/>
      <c r="D22" s="24"/>
      <c r="E22" s="12"/>
      <c r="F22" s="12"/>
      <c r="G22" s="12"/>
      <c r="H22" s="13"/>
      <c r="J22" s="74"/>
    </row>
    <row r="23" spans="1:10" ht="12.75">
      <c r="A23" s="158"/>
      <c r="B23" s="158"/>
      <c r="C23" s="158"/>
      <c r="D23" s="158"/>
      <c r="E23" s="158"/>
      <c r="F23" s="158"/>
      <c r="G23" s="158"/>
      <c r="H23" s="158"/>
      <c r="I23" s="185"/>
      <c r="J23" s="186"/>
    </row>
    <row r="24" spans="1:10" ht="13.5" thickBot="1">
      <c r="A24" s="14"/>
      <c r="B24" s="15"/>
      <c r="C24" s="15"/>
      <c r="D24" s="16"/>
      <c r="E24" s="15"/>
      <c r="F24" s="15"/>
      <c r="G24" s="15"/>
      <c r="H24" s="14"/>
      <c r="I24" s="184" t="s">
        <v>29</v>
      </c>
      <c r="J24" s="187">
        <f>SUM(J23:J23)</f>
        <v>0</v>
      </c>
    </row>
    <row r="25" spans="1:10" ht="13.5" thickBot="1">
      <c r="A25" s="17"/>
      <c r="B25" s="18"/>
      <c r="C25" s="18"/>
      <c r="D25" s="18"/>
      <c r="E25" s="18"/>
      <c r="F25" s="18"/>
      <c r="G25" s="18"/>
      <c r="H25" s="18"/>
      <c r="I25" s="17"/>
      <c r="J25" s="17"/>
    </row>
    <row r="26" spans="1:10" ht="13.5" thickBot="1">
      <c r="A26" s="17"/>
      <c r="B26" s="17"/>
      <c r="C26" s="17"/>
      <c r="D26" s="17"/>
      <c r="E26" s="17"/>
      <c r="F26" s="17"/>
      <c r="G26" s="17"/>
      <c r="H26" s="17"/>
      <c r="I26" s="19" t="s">
        <v>30</v>
      </c>
      <c r="J26" s="188">
        <f>SUM(J21:J22)</f>
        <v>68000000</v>
      </c>
    </row>
    <row r="29" ht="12.75">
      <c r="I29" s="28"/>
    </row>
    <row r="30" ht="12.75">
      <c r="J30" s="28"/>
    </row>
  </sheetData>
  <sheetProtection/>
  <mergeCells count="24">
    <mergeCell ref="A16:C16"/>
    <mergeCell ref="A22:C22"/>
    <mergeCell ref="A8:B8"/>
    <mergeCell ref="A9:B9"/>
    <mergeCell ref="A10:C10"/>
    <mergeCell ref="A11:C11"/>
    <mergeCell ref="D14:D15"/>
    <mergeCell ref="E14:F14"/>
    <mergeCell ref="A13:C13"/>
    <mergeCell ref="C9:D9"/>
    <mergeCell ref="A12:C12"/>
    <mergeCell ref="A14:A15"/>
    <mergeCell ref="B14:B15"/>
    <mergeCell ref="C14:C15"/>
    <mergeCell ref="C8:D8"/>
    <mergeCell ref="A1:B5"/>
    <mergeCell ref="C1:H4"/>
    <mergeCell ref="I4:J4"/>
    <mergeCell ref="C5:E5"/>
    <mergeCell ref="F5:H5"/>
    <mergeCell ref="A6:B6"/>
    <mergeCell ref="C6:E6"/>
    <mergeCell ref="F6:H6"/>
    <mergeCell ref="I3:J3"/>
  </mergeCells>
  <printOptions horizontalCentered="1" verticalCentered="1"/>
  <pageMargins left="1.0236220472440944" right="0.9448818897637796" top="1.0236220472440944" bottom="1.0236220472440944" header="0" footer="0"/>
  <pageSetup horizontalDpi="300" verticalDpi="300" orientation="landscape" paperSize="14" r:id="rId2"/>
  <drawing r:id="rId1"/>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1">
      <selection activeCell="G9" sqref="G9"/>
    </sheetView>
  </sheetViews>
  <sheetFormatPr defaultColWidth="11.421875" defaultRowHeight="12.75"/>
  <cols>
    <col min="1" max="1" width="5.421875" style="0" customWidth="1"/>
    <col min="2" max="2" width="30.421875" style="0" customWidth="1"/>
    <col min="3" max="3" width="21.00390625" style="0" customWidth="1"/>
    <col min="8" max="8" width="12.7109375" style="0" bestFit="1" customWidth="1"/>
    <col min="9" max="9" width="21.7109375" style="0" customWidth="1"/>
  </cols>
  <sheetData>
    <row r="1" spans="1:10" ht="12.75" customHeight="1">
      <c r="A1" s="272"/>
      <c r="B1" s="273"/>
      <c r="C1" s="215" t="s">
        <v>241</v>
      </c>
      <c r="D1" s="165"/>
      <c r="E1" s="165"/>
      <c r="F1" s="165"/>
      <c r="G1" s="165"/>
      <c r="H1" s="166"/>
      <c r="I1" s="326"/>
      <c r="J1" s="206"/>
    </row>
    <row r="2" spans="1:10" ht="12.75" customHeight="1">
      <c r="A2" s="274"/>
      <c r="B2" s="242"/>
      <c r="C2" s="167"/>
      <c r="D2" s="168"/>
      <c r="E2" s="168"/>
      <c r="F2" s="168"/>
      <c r="G2" s="168"/>
      <c r="H2" s="129"/>
      <c r="I2" s="227"/>
      <c r="J2" s="206"/>
    </row>
    <row r="3" spans="1:10" ht="12.75" customHeight="1">
      <c r="A3" s="274"/>
      <c r="B3" s="242"/>
      <c r="C3" s="167"/>
      <c r="D3" s="168"/>
      <c r="E3" s="168"/>
      <c r="F3" s="168"/>
      <c r="G3" s="168"/>
      <c r="H3" s="129"/>
      <c r="I3" s="227" t="s">
        <v>242</v>
      </c>
      <c r="J3" s="206"/>
    </row>
    <row r="4" spans="1:10" ht="12.75" customHeight="1">
      <c r="A4" s="274"/>
      <c r="B4" s="242"/>
      <c r="C4" s="119"/>
      <c r="D4" s="120"/>
      <c r="E4" s="120"/>
      <c r="F4" s="120"/>
      <c r="G4" s="120"/>
      <c r="H4" s="121"/>
      <c r="I4" s="227" t="s">
        <v>251</v>
      </c>
      <c r="J4" s="207"/>
    </row>
    <row r="5" spans="1:10" ht="12.75" customHeight="1">
      <c r="A5" s="213"/>
      <c r="B5" s="214"/>
      <c r="C5" s="262" t="s">
        <v>243</v>
      </c>
      <c r="D5" s="263"/>
      <c r="E5" s="264"/>
      <c r="F5" s="262" t="s">
        <v>244</v>
      </c>
      <c r="G5" s="263"/>
      <c r="H5" s="263"/>
      <c r="I5" s="227"/>
      <c r="J5" s="206"/>
    </row>
    <row r="6" spans="1:10" ht="12.75" customHeight="1">
      <c r="A6" s="270" t="s">
        <v>245</v>
      </c>
      <c r="B6" s="271"/>
      <c r="C6" s="262">
        <v>0</v>
      </c>
      <c r="D6" s="263"/>
      <c r="E6" s="264"/>
      <c r="F6" s="262" t="s">
        <v>246</v>
      </c>
      <c r="G6" s="263"/>
      <c r="H6" s="263"/>
      <c r="I6" s="227"/>
      <c r="J6" s="206"/>
    </row>
    <row r="7" spans="1:9" ht="8.25" customHeight="1">
      <c r="A7" s="25"/>
      <c r="B7" s="25"/>
      <c r="C7" s="25"/>
      <c r="D7" s="25"/>
      <c r="E7" s="25"/>
      <c r="F7" s="25"/>
      <c r="G7" s="25"/>
      <c r="H7" s="25"/>
      <c r="I7" s="25"/>
    </row>
    <row r="8" spans="1:9" ht="16.5">
      <c r="A8" s="283" t="s">
        <v>125</v>
      </c>
      <c r="B8" s="283"/>
      <c r="C8" s="300" t="s">
        <v>252</v>
      </c>
      <c r="D8" s="300"/>
      <c r="E8" s="300"/>
      <c r="F8" s="300"/>
      <c r="G8" s="164"/>
      <c r="H8" s="6"/>
      <c r="I8" s="6"/>
    </row>
    <row r="9" spans="1:9" ht="16.5">
      <c r="A9" s="299" t="s">
        <v>14</v>
      </c>
      <c r="B9" s="299"/>
      <c r="C9" s="202" t="s">
        <v>32</v>
      </c>
      <c r="D9" s="202"/>
      <c r="E9" s="202"/>
      <c r="F9" s="202"/>
      <c r="G9" s="202"/>
      <c r="H9" s="203" t="s">
        <v>33</v>
      </c>
      <c r="I9" s="65" t="s">
        <v>253</v>
      </c>
    </row>
    <row r="10" spans="1:9" ht="4.5" customHeight="1">
      <c r="A10" s="7"/>
      <c r="B10" s="7"/>
      <c r="C10" s="10"/>
      <c r="D10" s="10"/>
      <c r="E10" s="10"/>
      <c r="F10" s="10"/>
      <c r="G10" s="10"/>
      <c r="H10" s="26"/>
      <c r="I10" s="26"/>
    </row>
    <row r="11" spans="1:9" ht="16.5">
      <c r="A11" s="202" t="s">
        <v>15</v>
      </c>
      <c r="B11" s="202"/>
      <c r="C11" s="9">
        <f>'POA-01'!C10</f>
        <v>2300000000</v>
      </c>
      <c r="D11" s="10"/>
      <c r="E11" s="10"/>
      <c r="F11" s="10"/>
      <c r="G11" s="10"/>
      <c r="H11" s="10"/>
      <c r="I11" s="10"/>
    </row>
    <row r="12" spans="1:9" ht="16.5">
      <c r="A12" s="202" t="s">
        <v>16</v>
      </c>
      <c r="B12" s="202"/>
      <c r="C12" s="11">
        <v>0</v>
      </c>
      <c r="D12" s="10"/>
      <c r="E12" s="10"/>
      <c r="F12" s="10"/>
      <c r="G12" s="10"/>
      <c r="H12" s="10"/>
      <c r="I12" s="10"/>
    </row>
    <row r="13" spans="1:9" ht="14.25">
      <c r="A13" s="8" t="s">
        <v>17</v>
      </c>
      <c r="B13" s="8"/>
      <c r="C13" s="11">
        <f>C11</f>
        <v>2300000000</v>
      </c>
      <c r="D13" s="10"/>
      <c r="E13" s="10"/>
      <c r="F13" s="10"/>
      <c r="G13" s="10"/>
      <c r="H13" s="10"/>
      <c r="I13" s="10"/>
    </row>
    <row r="14" spans="1:9" ht="12.75">
      <c r="A14" s="17"/>
      <c r="B14" s="17"/>
      <c r="C14" s="17"/>
      <c r="D14" s="17"/>
      <c r="E14" s="17"/>
      <c r="F14" s="17"/>
      <c r="G14" s="17"/>
      <c r="H14" s="17"/>
      <c r="I14" s="17"/>
    </row>
    <row r="15" spans="1:9" ht="13.5" thickBot="1">
      <c r="A15" s="1" t="s">
        <v>34</v>
      </c>
      <c r="B15" s="1"/>
      <c r="C15" s="1"/>
      <c r="D15" s="1"/>
      <c r="E15" s="1"/>
      <c r="F15" s="1"/>
      <c r="G15" s="1"/>
      <c r="H15" s="1"/>
      <c r="I15" s="3" t="s">
        <v>35</v>
      </c>
    </row>
    <row r="16" spans="1:9" ht="14.25">
      <c r="A16" s="294" t="s">
        <v>2</v>
      </c>
      <c r="B16" s="289" t="s">
        <v>36</v>
      </c>
      <c r="C16" s="289" t="s">
        <v>37</v>
      </c>
      <c r="D16" s="277" t="s">
        <v>38</v>
      </c>
      <c r="E16" s="298" t="s">
        <v>39</v>
      </c>
      <c r="F16" s="298"/>
      <c r="G16" s="289" t="s">
        <v>40</v>
      </c>
      <c r="H16" s="289"/>
      <c r="I16" s="290" t="s">
        <v>41</v>
      </c>
    </row>
    <row r="17" spans="1:9" ht="12.75">
      <c r="A17" s="295"/>
      <c r="B17" s="296"/>
      <c r="C17" s="296"/>
      <c r="D17" s="297"/>
      <c r="E17" s="189" t="s">
        <v>42</v>
      </c>
      <c r="F17" s="189" t="s">
        <v>30</v>
      </c>
      <c r="G17" s="189" t="s">
        <v>43</v>
      </c>
      <c r="H17" s="189" t="s">
        <v>30</v>
      </c>
      <c r="I17" s="291"/>
    </row>
    <row r="18" spans="1:9" ht="146.25">
      <c r="A18" s="196">
        <v>1</v>
      </c>
      <c r="B18" s="197" t="s">
        <v>201</v>
      </c>
      <c r="C18" s="196" t="s">
        <v>136</v>
      </c>
      <c r="D18" s="196" t="s">
        <v>177</v>
      </c>
      <c r="E18" s="186"/>
      <c r="F18" s="198"/>
      <c r="G18" s="198"/>
      <c r="H18" s="198">
        <v>229100000</v>
      </c>
      <c r="I18" s="199">
        <v>40389</v>
      </c>
    </row>
    <row r="19" spans="1:9" ht="21.75" customHeight="1">
      <c r="A19" s="196">
        <v>2</v>
      </c>
      <c r="B19" s="197"/>
      <c r="C19" s="197"/>
      <c r="D19" s="196"/>
      <c r="E19" s="186"/>
      <c r="F19" s="198"/>
      <c r="G19" s="198"/>
      <c r="H19" s="198"/>
      <c r="I19" s="200"/>
    </row>
    <row r="20" spans="1:9" ht="13.5" thickBot="1">
      <c r="A20" s="292" t="s">
        <v>44</v>
      </c>
      <c r="B20" s="293"/>
      <c r="C20" s="191"/>
      <c r="D20" s="190"/>
      <c r="E20" s="192"/>
      <c r="F20" s="193"/>
      <c r="G20" s="194"/>
      <c r="H20" s="195">
        <f>SUM(H17:H19)</f>
        <v>229100000</v>
      </c>
      <c r="I20" s="194"/>
    </row>
    <row r="21" ht="12.75">
      <c r="H21" s="28"/>
    </row>
    <row r="22" spans="7:8" ht="12.75">
      <c r="G22" s="28"/>
      <c r="H22" s="28"/>
    </row>
    <row r="24" ht="12.75">
      <c r="F24" s="28"/>
    </row>
  </sheetData>
  <sheetProtection/>
  <mergeCells count="18">
    <mergeCell ref="A8:B8"/>
    <mergeCell ref="A9:B9"/>
    <mergeCell ref="C8:F8"/>
    <mergeCell ref="G16:H16"/>
    <mergeCell ref="I16:I17"/>
    <mergeCell ref="A20:B20"/>
    <mergeCell ref="A16:A17"/>
    <mergeCell ref="B16:B17"/>
    <mergeCell ref="C16:C17"/>
    <mergeCell ref="D16:D17"/>
    <mergeCell ref="E16:F16"/>
    <mergeCell ref="A6:B6"/>
    <mergeCell ref="C6:E6"/>
    <mergeCell ref="F6:H6"/>
    <mergeCell ref="A1:B5"/>
    <mergeCell ref="C1:H4"/>
    <mergeCell ref="C5:E5"/>
    <mergeCell ref="F5:H5"/>
  </mergeCells>
  <printOptions horizontalCentered="1" verticalCentered="1"/>
  <pageMargins left="0.9448818897637796" right="0.7874015748031497" top="0.6692913385826772" bottom="0.984251968503937" header="0" footer="0"/>
  <pageSetup horizontalDpi="300" verticalDpi="300" orientation="landscape" paperSize="14" r:id="rId2"/>
  <drawing r:id="rId1"/>
</worksheet>
</file>

<file path=xl/worksheets/sheet4.xml><?xml version="1.0" encoding="utf-8"?>
<worksheet xmlns="http://schemas.openxmlformats.org/spreadsheetml/2006/main" xmlns:r="http://schemas.openxmlformats.org/officeDocument/2006/relationships">
  <dimension ref="A1:I22"/>
  <sheetViews>
    <sheetView zoomScalePageLayoutView="0" workbookViewId="0" topLeftCell="A1">
      <selection activeCell="C8" sqref="C8:G8"/>
    </sheetView>
  </sheetViews>
  <sheetFormatPr defaultColWidth="11.421875" defaultRowHeight="12.75"/>
  <cols>
    <col min="1" max="1" width="6.421875" style="0" customWidth="1"/>
    <col min="2" max="2" width="30.8515625" style="0" customWidth="1"/>
    <col min="3" max="3" width="33.57421875" style="0" customWidth="1"/>
    <col min="7" max="7" width="12.421875" style="0" bestFit="1" customWidth="1"/>
    <col min="8" max="8" width="16.28125" style="0" customWidth="1"/>
  </cols>
  <sheetData>
    <row r="1" spans="1:9" ht="14.25" customHeight="1">
      <c r="A1" s="272"/>
      <c r="B1" s="273"/>
      <c r="C1" s="221" t="s">
        <v>241</v>
      </c>
      <c r="D1" s="222"/>
      <c r="E1" s="222"/>
      <c r="F1" s="222"/>
      <c r="G1" s="222"/>
      <c r="H1" s="327"/>
      <c r="I1" s="207"/>
    </row>
    <row r="2" spans="1:9" ht="14.25" customHeight="1">
      <c r="A2" s="274"/>
      <c r="B2" s="242"/>
      <c r="C2" s="223"/>
      <c r="D2" s="224"/>
      <c r="E2" s="224"/>
      <c r="F2" s="224"/>
      <c r="G2" s="224"/>
      <c r="H2" s="327"/>
      <c r="I2" s="206"/>
    </row>
    <row r="3" spans="1:8" ht="14.25" customHeight="1">
      <c r="A3" s="274"/>
      <c r="B3" s="242"/>
      <c r="C3" s="223"/>
      <c r="D3" s="224"/>
      <c r="E3" s="224"/>
      <c r="F3" s="224"/>
      <c r="G3" s="224"/>
      <c r="H3" s="227" t="s">
        <v>242</v>
      </c>
    </row>
    <row r="4" spans="1:8" ht="14.25" customHeight="1">
      <c r="A4" s="274"/>
      <c r="B4" s="242"/>
      <c r="C4" s="225"/>
      <c r="D4" s="226"/>
      <c r="E4" s="226"/>
      <c r="F4" s="226"/>
      <c r="G4" s="226"/>
      <c r="H4" s="227" t="s">
        <v>251</v>
      </c>
    </row>
    <row r="5" spans="1:9" ht="14.25" customHeight="1">
      <c r="A5" s="213"/>
      <c r="B5" s="214"/>
      <c r="C5" s="262" t="s">
        <v>243</v>
      </c>
      <c r="D5" s="263"/>
      <c r="E5" s="264"/>
      <c r="F5" s="262" t="s">
        <v>244</v>
      </c>
      <c r="G5" s="263"/>
      <c r="H5" s="264"/>
      <c r="I5" s="206"/>
    </row>
    <row r="6" spans="1:9" ht="14.25" customHeight="1">
      <c r="A6" s="270" t="s">
        <v>245</v>
      </c>
      <c r="B6" s="271"/>
      <c r="C6" s="262">
        <v>0</v>
      </c>
      <c r="D6" s="263"/>
      <c r="E6" s="264"/>
      <c r="F6" s="262" t="s">
        <v>246</v>
      </c>
      <c r="G6" s="263"/>
      <c r="H6" s="264"/>
      <c r="I6" s="206"/>
    </row>
    <row r="7" spans="1:9" ht="6" customHeight="1">
      <c r="A7" s="25"/>
      <c r="B7" s="25"/>
      <c r="C7" s="25"/>
      <c r="D7" s="25"/>
      <c r="E7" s="25"/>
      <c r="F7" s="25"/>
      <c r="G7" s="25"/>
      <c r="H7" s="25"/>
      <c r="I7" s="25"/>
    </row>
    <row r="8" spans="1:8" ht="16.5">
      <c r="A8" s="112" t="s">
        <v>240</v>
      </c>
      <c r="B8" s="112"/>
      <c r="C8" s="283" t="s">
        <v>31</v>
      </c>
      <c r="D8" s="283"/>
      <c r="E8" s="283"/>
      <c r="F8" s="283"/>
      <c r="G8" s="283"/>
      <c r="H8" s="6"/>
    </row>
    <row r="9" spans="1:8" ht="16.5">
      <c r="A9" s="301" t="s">
        <v>14</v>
      </c>
      <c r="B9" s="301"/>
      <c r="C9" s="208" t="s">
        <v>32</v>
      </c>
      <c r="D9" s="29"/>
      <c r="E9" s="29"/>
      <c r="F9" s="29"/>
      <c r="G9" s="203" t="s">
        <v>33</v>
      </c>
      <c r="H9" s="203" t="s">
        <v>253</v>
      </c>
    </row>
    <row r="10" spans="1:8" ht="14.25">
      <c r="A10" s="7"/>
      <c r="B10" s="7"/>
      <c r="C10" s="10"/>
      <c r="D10" s="10"/>
      <c r="E10" s="10"/>
      <c r="F10" s="10"/>
      <c r="G10" s="10"/>
      <c r="H10" s="10"/>
    </row>
    <row r="11" spans="1:8" ht="17.25" customHeight="1">
      <c r="A11" s="283" t="s">
        <v>15</v>
      </c>
      <c r="B11" s="283"/>
      <c r="C11" s="209" t="s">
        <v>190</v>
      </c>
      <c r="D11" s="27"/>
      <c r="E11" s="10"/>
      <c r="F11" s="10"/>
      <c r="G11" s="10"/>
      <c r="H11" s="10"/>
    </row>
    <row r="12" spans="1:8" ht="16.5">
      <c r="A12" s="283" t="s">
        <v>16</v>
      </c>
      <c r="B12" s="283"/>
      <c r="C12" s="11">
        <v>0</v>
      </c>
      <c r="D12" s="10"/>
      <c r="E12" s="10"/>
      <c r="F12" s="10"/>
      <c r="G12" s="10"/>
      <c r="H12" s="10"/>
    </row>
    <row r="13" spans="1:8" ht="16.5">
      <c r="A13" s="202" t="s">
        <v>17</v>
      </c>
      <c r="B13" s="202"/>
      <c r="C13" s="210" t="str">
        <f>C11</f>
        <v>$ 2´300.000.000</v>
      </c>
      <c r="D13" s="10"/>
      <c r="E13" s="10"/>
      <c r="F13" s="10"/>
      <c r="G13" s="10"/>
      <c r="H13" s="10"/>
    </row>
    <row r="14" spans="1:8" ht="12.75">
      <c r="A14" s="2"/>
      <c r="B14" s="2"/>
      <c r="C14" s="2"/>
      <c r="D14" s="2"/>
      <c r="E14" s="2"/>
      <c r="F14" s="2"/>
      <c r="G14" s="2"/>
      <c r="H14" s="2"/>
    </row>
    <row r="15" spans="1:8" ht="12.75">
      <c r="A15" s="30" t="s">
        <v>45</v>
      </c>
      <c r="B15" s="1"/>
      <c r="C15" s="1"/>
      <c r="D15" s="1"/>
      <c r="E15" s="1"/>
      <c r="F15" s="1"/>
      <c r="G15" s="1"/>
      <c r="H15" s="3" t="s">
        <v>46</v>
      </c>
    </row>
    <row r="16" spans="1:8" ht="22.5">
      <c r="A16" s="216" t="s">
        <v>2</v>
      </c>
      <c r="B16" s="216" t="s">
        <v>47</v>
      </c>
      <c r="C16" s="216" t="s">
        <v>37</v>
      </c>
      <c r="D16" s="217" t="s">
        <v>38</v>
      </c>
      <c r="E16" s="217" t="s">
        <v>39</v>
      </c>
      <c r="F16" s="217" t="s">
        <v>48</v>
      </c>
      <c r="G16" s="217" t="s">
        <v>49</v>
      </c>
      <c r="H16" s="217" t="s">
        <v>195</v>
      </c>
    </row>
    <row r="17" spans="1:8" ht="45">
      <c r="A17" s="196">
        <v>1</v>
      </c>
      <c r="B17" s="218" t="s">
        <v>167</v>
      </c>
      <c r="C17" s="218" t="s">
        <v>166</v>
      </c>
      <c r="D17" s="198" t="s">
        <v>50</v>
      </c>
      <c r="E17" s="198">
        <v>2</v>
      </c>
      <c r="F17" s="198">
        <v>3000000</v>
      </c>
      <c r="G17" s="198">
        <f>F17*E17</f>
        <v>6000000</v>
      </c>
      <c r="H17" s="219">
        <v>40334</v>
      </c>
    </row>
    <row r="18" spans="1:8" ht="45">
      <c r="A18" s="196">
        <v>2</v>
      </c>
      <c r="B18" s="218" t="s">
        <v>169</v>
      </c>
      <c r="C18" s="218" t="s">
        <v>168</v>
      </c>
      <c r="D18" s="198" t="s">
        <v>50</v>
      </c>
      <c r="E18" s="198">
        <v>2</v>
      </c>
      <c r="F18" s="198">
        <v>3000000</v>
      </c>
      <c r="G18" s="198">
        <f>F18*E18</f>
        <v>6000000</v>
      </c>
      <c r="H18" s="219">
        <v>40334</v>
      </c>
    </row>
    <row r="19" spans="1:8" ht="45">
      <c r="A19" s="196">
        <v>3</v>
      </c>
      <c r="B19" s="218" t="s">
        <v>198</v>
      </c>
      <c r="C19" s="218" t="s">
        <v>194</v>
      </c>
      <c r="D19" s="198" t="s">
        <v>50</v>
      </c>
      <c r="E19" s="198">
        <v>3</v>
      </c>
      <c r="F19" s="220">
        <v>6000000</v>
      </c>
      <c r="G19" s="198">
        <f>F19*E19</f>
        <v>18000000</v>
      </c>
      <c r="H19" s="219">
        <v>40184</v>
      </c>
    </row>
    <row r="20" spans="1:8" ht="38.25" customHeight="1">
      <c r="A20" s="196">
        <v>4</v>
      </c>
      <c r="B20" s="218" t="s">
        <v>196</v>
      </c>
      <c r="C20" s="218" t="s">
        <v>197</v>
      </c>
      <c r="D20" s="198" t="s">
        <v>50</v>
      </c>
      <c r="E20" s="198">
        <v>3</v>
      </c>
      <c r="F20" s="220">
        <v>30000000</v>
      </c>
      <c r="G20" s="198">
        <f>F20*E20</f>
        <v>90000000</v>
      </c>
      <c r="H20" s="219">
        <v>40184</v>
      </c>
    </row>
    <row r="21" spans="1:8" ht="34.5" customHeight="1">
      <c r="A21" s="196">
        <v>5</v>
      </c>
      <c r="B21" s="218" t="s">
        <v>184</v>
      </c>
      <c r="C21" s="218" t="s">
        <v>185</v>
      </c>
      <c r="D21" s="198" t="s">
        <v>50</v>
      </c>
      <c r="E21" s="198">
        <v>1</v>
      </c>
      <c r="F21" s="198">
        <v>80000000</v>
      </c>
      <c r="G21" s="198">
        <f>F21*E21</f>
        <v>80000000</v>
      </c>
      <c r="H21" s="219">
        <v>40185</v>
      </c>
    </row>
    <row r="22" spans="1:8" ht="13.5" thickBot="1">
      <c r="A22" s="12"/>
      <c r="B22" s="12"/>
      <c r="C22" s="12"/>
      <c r="D22" s="31"/>
      <c r="E22" s="31"/>
      <c r="F22" s="211" t="s">
        <v>30</v>
      </c>
      <c r="G22" s="212">
        <f>SUM(G17:G21)</f>
        <v>200000000</v>
      </c>
      <c r="H22" s="32"/>
    </row>
  </sheetData>
  <sheetProtection/>
  <mergeCells count="10">
    <mergeCell ref="A1:B5"/>
    <mergeCell ref="C5:E5"/>
    <mergeCell ref="F5:H5"/>
    <mergeCell ref="A6:B6"/>
    <mergeCell ref="C6:E6"/>
    <mergeCell ref="F6:H6"/>
    <mergeCell ref="A9:B9"/>
    <mergeCell ref="A12:B12"/>
    <mergeCell ref="C8:G8"/>
    <mergeCell ref="A11:B11"/>
  </mergeCells>
  <printOptions horizontalCentered="1" verticalCentered="1"/>
  <pageMargins left="0.81" right="1.05" top="0.73" bottom="1.0236220472440944" header="0" footer="0"/>
  <pageSetup horizontalDpi="300" verticalDpi="300" orientation="landscape" paperSize="14" r:id="rId2"/>
  <drawing r:id="rId1"/>
</worksheet>
</file>

<file path=xl/worksheets/sheet5.xml><?xml version="1.0" encoding="utf-8"?>
<worksheet xmlns="http://schemas.openxmlformats.org/spreadsheetml/2006/main" xmlns:r="http://schemas.openxmlformats.org/officeDocument/2006/relationships">
  <dimension ref="A1:J26"/>
  <sheetViews>
    <sheetView zoomScalePageLayoutView="0" workbookViewId="0" topLeftCell="A1">
      <selection activeCell="D7" sqref="D7:D8"/>
    </sheetView>
  </sheetViews>
  <sheetFormatPr defaultColWidth="11.421875" defaultRowHeight="12.75"/>
  <cols>
    <col min="2" max="2" width="36.00390625" style="0" customWidth="1"/>
    <col min="3" max="3" width="21.28125" style="0" customWidth="1"/>
    <col min="7" max="7" width="13.7109375" style="0" customWidth="1"/>
    <col min="8" max="8" width="12.421875" style="0" customWidth="1"/>
    <col min="9" max="9" width="14.00390625" style="0" customWidth="1"/>
  </cols>
  <sheetData>
    <row r="1" spans="1:10" ht="14.25" customHeight="1">
      <c r="A1" s="272"/>
      <c r="B1" s="273"/>
      <c r="C1" s="215" t="s">
        <v>241</v>
      </c>
      <c r="D1" s="165"/>
      <c r="E1" s="165"/>
      <c r="F1" s="165"/>
      <c r="G1" s="165"/>
      <c r="H1" s="166"/>
      <c r="I1" s="227"/>
      <c r="J1" s="206"/>
    </row>
    <row r="2" spans="1:10" ht="14.25" customHeight="1">
      <c r="A2" s="274"/>
      <c r="B2" s="242"/>
      <c r="C2" s="167"/>
      <c r="D2" s="168"/>
      <c r="E2" s="168"/>
      <c r="F2" s="168"/>
      <c r="G2" s="168"/>
      <c r="H2" s="129"/>
      <c r="I2" s="227"/>
      <c r="J2" s="206"/>
    </row>
    <row r="3" spans="1:10" ht="14.25" customHeight="1">
      <c r="A3" s="274"/>
      <c r="B3" s="242"/>
      <c r="C3" s="167"/>
      <c r="D3" s="168"/>
      <c r="E3" s="168"/>
      <c r="F3" s="168"/>
      <c r="G3" s="168"/>
      <c r="H3" s="129"/>
      <c r="I3" s="227" t="s">
        <v>242</v>
      </c>
      <c r="J3" s="206"/>
    </row>
    <row r="4" spans="1:10" ht="14.25" customHeight="1">
      <c r="A4" s="274"/>
      <c r="B4" s="242"/>
      <c r="C4" s="119"/>
      <c r="D4" s="120"/>
      <c r="E4" s="120"/>
      <c r="F4" s="120"/>
      <c r="G4" s="120"/>
      <c r="H4" s="120"/>
      <c r="I4" s="227" t="s">
        <v>251</v>
      </c>
      <c r="J4" s="206"/>
    </row>
    <row r="5" spans="1:10" ht="14.25" customHeight="1">
      <c r="A5" s="213"/>
      <c r="B5" s="214"/>
      <c r="C5" s="262" t="s">
        <v>243</v>
      </c>
      <c r="D5" s="263"/>
      <c r="E5" s="264"/>
      <c r="F5" s="262" t="s">
        <v>244</v>
      </c>
      <c r="G5" s="263"/>
      <c r="H5" s="263"/>
      <c r="I5" s="227"/>
      <c r="J5" s="206"/>
    </row>
    <row r="6" spans="1:10" ht="19.5">
      <c r="A6" s="270" t="s">
        <v>245</v>
      </c>
      <c r="B6" s="271"/>
      <c r="C6" s="262">
        <v>0</v>
      </c>
      <c r="D6" s="263"/>
      <c r="E6" s="264"/>
      <c r="F6" s="262" t="s">
        <v>246</v>
      </c>
      <c r="G6" s="263"/>
      <c r="H6" s="263"/>
      <c r="I6" s="227"/>
      <c r="J6" s="206"/>
    </row>
    <row r="7" spans="1:9" ht="14.25">
      <c r="A7" s="8" t="s">
        <v>15</v>
      </c>
      <c r="B7" s="8"/>
      <c r="C7" s="9">
        <f>'POA-01'!C10</f>
        <v>2300000000</v>
      </c>
      <c r="D7" s="17"/>
      <c r="E7" s="17"/>
      <c r="F7" s="17"/>
      <c r="G7" s="17"/>
      <c r="H7" s="17"/>
      <c r="I7" s="17"/>
    </row>
    <row r="8" spans="1:9" ht="14.25">
      <c r="A8" s="8" t="s">
        <v>16</v>
      </c>
      <c r="B8" s="8"/>
      <c r="C8" s="11">
        <v>0</v>
      </c>
      <c r="D8" s="10"/>
      <c r="E8" s="10"/>
      <c r="F8" s="10"/>
      <c r="G8" s="10"/>
      <c r="H8" s="10"/>
      <c r="I8" s="10"/>
    </row>
    <row r="9" spans="1:9" ht="12.75" customHeight="1">
      <c r="A9" s="8" t="s">
        <v>17</v>
      </c>
      <c r="B9" s="8"/>
      <c r="C9" s="11">
        <f>C7</f>
        <v>2300000000</v>
      </c>
      <c r="D9" s="10"/>
      <c r="E9" s="10"/>
      <c r="F9" s="10"/>
      <c r="G9" s="10"/>
      <c r="H9" s="10"/>
      <c r="I9" s="10"/>
    </row>
    <row r="10" spans="1:9" ht="12.75">
      <c r="A10" s="17"/>
      <c r="B10" s="17"/>
      <c r="C10" s="17"/>
      <c r="D10" s="17"/>
      <c r="E10" s="17"/>
      <c r="F10" s="17"/>
      <c r="G10" s="17"/>
      <c r="H10" s="17"/>
      <c r="I10" s="17"/>
    </row>
    <row r="11" spans="1:9" ht="13.5" customHeight="1">
      <c r="A11" s="1" t="s">
        <v>51</v>
      </c>
      <c r="B11" s="1"/>
      <c r="C11" s="1"/>
      <c r="D11" s="1"/>
      <c r="E11" s="1"/>
      <c r="F11" s="1"/>
      <c r="G11" s="1"/>
      <c r="H11" s="1"/>
      <c r="I11" s="3" t="s">
        <v>52</v>
      </c>
    </row>
    <row r="12" spans="1:9" ht="36">
      <c r="A12" s="216" t="s">
        <v>2</v>
      </c>
      <c r="B12" s="230" t="s">
        <v>22</v>
      </c>
      <c r="C12" s="230" t="s">
        <v>40</v>
      </c>
      <c r="D12" s="302" t="s">
        <v>5</v>
      </c>
      <c r="E12" s="302"/>
      <c r="F12" s="302"/>
      <c r="G12" s="231" t="s">
        <v>53</v>
      </c>
      <c r="H12" s="231" t="s">
        <v>54</v>
      </c>
      <c r="I12" s="230" t="s">
        <v>8</v>
      </c>
    </row>
    <row r="13" spans="1:9" ht="21.75" customHeight="1">
      <c r="A13" s="216"/>
      <c r="B13" s="230"/>
      <c r="C13" s="230"/>
      <c r="D13" s="231" t="s">
        <v>55</v>
      </c>
      <c r="E13" s="231" t="s">
        <v>25</v>
      </c>
      <c r="F13" s="231" t="s">
        <v>164</v>
      </c>
      <c r="G13" s="231"/>
      <c r="H13" s="231"/>
      <c r="I13" s="230"/>
    </row>
    <row r="14" spans="1:9" ht="15" customHeight="1">
      <c r="A14" s="303" t="s">
        <v>56</v>
      </c>
      <c r="B14" s="304"/>
      <c r="C14" s="304"/>
      <c r="D14" s="304"/>
      <c r="E14" s="304"/>
      <c r="F14" s="304"/>
      <c r="G14" s="304"/>
      <c r="H14" s="304"/>
      <c r="I14" s="305"/>
    </row>
    <row r="15" spans="1:9" ht="12.75">
      <c r="A15" s="232"/>
      <c r="B15" s="232"/>
      <c r="C15" s="233"/>
      <c r="D15" s="234"/>
      <c r="E15" s="234"/>
      <c r="F15" s="235"/>
      <c r="G15" s="236"/>
      <c r="H15" s="232"/>
      <c r="I15" s="232"/>
    </row>
    <row r="16" spans="1:9" ht="12.75">
      <c r="A16" s="232"/>
      <c r="B16" s="232"/>
      <c r="C16" s="235"/>
      <c r="D16" s="232"/>
      <c r="E16" s="232"/>
      <c r="F16" s="232"/>
      <c r="G16" s="232"/>
      <c r="H16" s="232"/>
      <c r="I16" s="232"/>
    </row>
    <row r="17" spans="1:9" ht="13.5" thickBot="1">
      <c r="A17" s="37" t="s">
        <v>30</v>
      </c>
      <c r="B17" s="228"/>
      <c r="C17" s="229">
        <v>0</v>
      </c>
      <c r="D17" s="33"/>
      <c r="E17" s="33"/>
      <c r="F17" s="33"/>
      <c r="G17" s="33"/>
      <c r="H17" s="33"/>
      <c r="I17" s="33"/>
    </row>
    <row r="18" spans="1:9" ht="24">
      <c r="A18" s="36" t="s">
        <v>57</v>
      </c>
      <c r="B18" s="36"/>
      <c r="C18" s="36"/>
      <c r="D18" s="36"/>
      <c r="E18" s="36"/>
      <c r="F18" s="36"/>
      <c r="G18" s="36"/>
      <c r="H18" s="36"/>
      <c r="I18" s="36"/>
    </row>
    <row r="19" spans="1:9" ht="24">
      <c r="A19" s="237">
        <v>1</v>
      </c>
      <c r="B19" s="238" t="s">
        <v>199</v>
      </c>
      <c r="C19" s="239">
        <f>'POA-01'!C20</f>
        <v>55000000</v>
      </c>
      <c r="D19" s="199">
        <v>40360</v>
      </c>
      <c r="E19" s="199">
        <v>40543</v>
      </c>
      <c r="F19" s="237">
        <v>6</v>
      </c>
      <c r="G19" s="232"/>
      <c r="H19" s="232"/>
      <c r="I19" s="232"/>
    </row>
    <row r="20" spans="1:9" ht="48">
      <c r="A20" s="237">
        <v>2</v>
      </c>
      <c r="B20" s="238" t="s">
        <v>182</v>
      </c>
      <c r="C20" s="240">
        <f>'POA-01'!C19</f>
        <v>245000000</v>
      </c>
      <c r="D20" s="199">
        <v>40360</v>
      </c>
      <c r="E20" s="199">
        <v>40543</v>
      </c>
      <c r="F20" s="237">
        <v>6</v>
      </c>
      <c r="G20" s="232"/>
      <c r="H20" s="232"/>
      <c r="I20" s="232"/>
    </row>
    <row r="21" spans="1:9" ht="24">
      <c r="A21" s="237">
        <v>3</v>
      </c>
      <c r="B21" s="238" t="s">
        <v>216</v>
      </c>
      <c r="C21" s="198">
        <v>1540000000</v>
      </c>
      <c r="D21" s="199">
        <v>40238</v>
      </c>
      <c r="E21" s="199">
        <v>40543</v>
      </c>
      <c r="F21" s="237">
        <v>9</v>
      </c>
      <c r="G21" s="232"/>
      <c r="H21" s="232"/>
      <c r="I21" s="232"/>
    </row>
    <row r="22" spans="1:9" ht="60">
      <c r="A22" s="237">
        <v>4</v>
      </c>
      <c r="B22" s="238" t="s">
        <v>183</v>
      </c>
      <c r="C22" s="240">
        <v>2900000</v>
      </c>
      <c r="D22" s="199">
        <v>40179</v>
      </c>
      <c r="E22" s="199">
        <v>40543</v>
      </c>
      <c r="F22" s="237">
        <v>12</v>
      </c>
      <c r="G22" s="241"/>
      <c r="H22" s="241"/>
      <c r="I22" s="243"/>
    </row>
    <row r="23" spans="1:9" ht="12.75">
      <c r="A23" s="244" t="s">
        <v>30</v>
      </c>
      <c r="B23" s="244"/>
      <c r="C23" s="245">
        <f>SUM(C19:C22)</f>
        <v>1842900000</v>
      </c>
      <c r="D23" s="158"/>
      <c r="E23" s="158"/>
      <c r="F23" s="158"/>
      <c r="G23" s="241"/>
      <c r="H23" s="241"/>
      <c r="I23" s="235"/>
    </row>
    <row r="24" spans="4:9" ht="12.75">
      <c r="D24" s="35"/>
      <c r="E24" s="35"/>
      <c r="F24" s="35"/>
      <c r="G24" s="33"/>
      <c r="H24" s="34"/>
      <c r="I24" s="34"/>
    </row>
    <row r="26" ht="12.75">
      <c r="B26" s="28"/>
    </row>
  </sheetData>
  <sheetProtection/>
  <mergeCells count="9">
    <mergeCell ref="F6:H6"/>
    <mergeCell ref="D12:F12"/>
    <mergeCell ref="A14:I14"/>
    <mergeCell ref="A1:B5"/>
    <mergeCell ref="C1:H4"/>
    <mergeCell ref="C5:E5"/>
    <mergeCell ref="F5:H5"/>
    <mergeCell ref="A6:B6"/>
    <mergeCell ref="C6:E6"/>
  </mergeCells>
  <printOptions horizontalCentered="1" verticalCentered="1"/>
  <pageMargins left="1.0236220472440944" right="0.9448818897637796" top="1.0236220472440944" bottom="0.9055118110236221" header="0.2362204724409449" footer="0"/>
  <pageSetup horizontalDpi="300" verticalDpi="300" orientation="landscape" paperSize="14" r:id="rId2"/>
  <drawing r:id="rId1"/>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1">
      <selection activeCell="F21" sqref="F21"/>
    </sheetView>
  </sheetViews>
  <sheetFormatPr defaultColWidth="11.421875" defaultRowHeight="12.75"/>
  <cols>
    <col min="2" max="2" width="24.28125" style="0" customWidth="1"/>
    <col min="3" max="3" width="19.7109375" style="0" customWidth="1"/>
    <col min="4" max="4" width="15.421875" style="0" customWidth="1"/>
    <col min="5" max="5" width="9.00390625" style="0" customWidth="1"/>
    <col min="8" max="8" width="5.421875" style="0" customWidth="1"/>
  </cols>
  <sheetData>
    <row r="1" spans="1:9" ht="12.75">
      <c r="A1" s="272"/>
      <c r="B1" s="273"/>
      <c r="C1" s="215" t="s">
        <v>241</v>
      </c>
      <c r="D1" s="165"/>
      <c r="E1" s="165"/>
      <c r="F1" s="165"/>
      <c r="G1" s="165"/>
      <c r="H1" s="166"/>
      <c r="I1" s="227"/>
    </row>
    <row r="2" spans="1:9" ht="12.75">
      <c r="A2" s="274"/>
      <c r="B2" s="242"/>
      <c r="C2" s="167"/>
      <c r="D2" s="168"/>
      <c r="E2" s="168"/>
      <c r="F2" s="168"/>
      <c r="G2" s="168"/>
      <c r="H2" s="129"/>
      <c r="I2" s="227"/>
    </row>
    <row r="3" spans="1:9" ht="12.75">
      <c r="A3" s="274"/>
      <c r="B3" s="242"/>
      <c r="C3" s="167"/>
      <c r="D3" s="168"/>
      <c r="E3" s="168"/>
      <c r="F3" s="168"/>
      <c r="G3" s="168"/>
      <c r="H3" s="129"/>
      <c r="I3" s="227" t="s">
        <v>242</v>
      </c>
    </row>
    <row r="4" spans="1:9" ht="13.5" customHeight="1">
      <c r="A4" s="274"/>
      <c r="B4" s="242"/>
      <c r="C4" s="119"/>
      <c r="D4" s="120"/>
      <c r="E4" s="120"/>
      <c r="F4" s="120"/>
      <c r="G4" s="120"/>
      <c r="H4" s="120"/>
      <c r="I4" s="227" t="s">
        <v>251</v>
      </c>
    </row>
    <row r="5" spans="1:9" ht="13.5" customHeight="1">
      <c r="A5" s="213"/>
      <c r="B5" s="214"/>
      <c r="C5" s="262" t="s">
        <v>243</v>
      </c>
      <c r="D5" s="263"/>
      <c r="E5" s="264"/>
      <c r="F5" s="262" t="s">
        <v>244</v>
      </c>
      <c r="G5" s="263"/>
      <c r="H5" s="263"/>
      <c r="I5" s="227"/>
    </row>
    <row r="6" spans="1:9" ht="12.75" customHeight="1">
      <c r="A6" s="270" t="s">
        <v>245</v>
      </c>
      <c r="B6" s="271"/>
      <c r="C6" s="262">
        <v>0</v>
      </c>
      <c r="D6" s="263"/>
      <c r="E6" s="264"/>
      <c r="F6" s="262" t="s">
        <v>246</v>
      </c>
      <c r="G6" s="263"/>
      <c r="H6" s="263"/>
      <c r="I6" s="227"/>
    </row>
    <row r="7" spans="1:7" ht="16.5">
      <c r="A7" s="283" t="s">
        <v>13</v>
      </c>
      <c r="B7" s="283"/>
      <c r="C7" s="283" t="str">
        <f>'[1]POA-01'!C3</f>
        <v>CONTROL Y MONITOREO AMBIENTAL</v>
      </c>
      <c r="D7" s="283"/>
      <c r="E7" s="283"/>
      <c r="F7" s="283"/>
      <c r="G7" s="283"/>
    </row>
    <row r="8" spans="1:7" ht="16.5">
      <c r="A8" s="201" t="s">
        <v>14</v>
      </c>
      <c r="B8" s="201"/>
      <c r="C8" s="201" t="str">
        <f>'[1]POA-01'!C4:G4</f>
        <v>CALIDAD DEL AIRE</v>
      </c>
      <c r="D8" s="329"/>
      <c r="E8" s="330"/>
      <c r="F8" s="330"/>
      <c r="G8" s="330"/>
    </row>
    <row r="9" spans="1:7" ht="11.25" customHeight="1">
      <c r="A9" s="201"/>
      <c r="B9" s="201"/>
      <c r="C9" s="328"/>
      <c r="D9" s="330"/>
      <c r="E9" s="330"/>
      <c r="F9" s="330"/>
      <c r="G9" s="330"/>
    </row>
    <row r="10" spans="1:7" ht="16.5">
      <c r="A10" s="202" t="s">
        <v>15</v>
      </c>
      <c r="B10" s="202"/>
      <c r="C10" s="331">
        <f>'POA-01'!C10</f>
        <v>2300000000</v>
      </c>
      <c r="D10" s="330"/>
      <c r="E10" s="330"/>
      <c r="F10" s="330"/>
      <c r="G10" s="330"/>
    </row>
    <row r="11" spans="1:7" ht="16.5">
      <c r="A11" s="202" t="s">
        <v>16</v>
      </c>
      <c r="B11" s="202"/>
      <c r="C11" s="332">
        <f>'[1]POA-01'!C7</f>
        <v>0</v>
      </c>
      <c r="D11" s="330"/>
      <c r="E11" s="330"/>
      <c r="F11" s="330"/>
      <c r="G11" s="330"/>
    </row>
    <row r="12" spans="1:7" ht="16.5">
      <c r="A12" s="202" t="s">
        <v>17</v>
      </c>
      <c r="B12" s="202"/>
      <c r="C12" s="333">
        <f>C10</f>
        <v>2300000000</v>
      </c>
      <c r="D12" s="330"/>
      <c r="E12" s="330"/>
      <c r="F12" s="330"/>
      <c r="G12" s="330"/>
    </row>
    <row r="13" spans="1:7" ht="13.5">
      <c r="A13" s="335"/>
      <c r="B13" s="335"/>
      <c r="C13" s="334"/>
      <c r="D13" s="334"/>
      <c r="E13" s="334"/>
      <c r="F13" s="334"/>
      <c r="G13" s="334"/>
    </row>
    <row r="14" spans="1:7" ht="14.25" thickBot="1">
      <c r="A14" s="335" t="s">
        <v>58</v>
      </c>
      <c r="B14" s="335"/>
      <c r="C14" s="335"/>
      <c r="D14" s="336" t="s">
        <v>59</v>
      </c>
      <c r="E14" s="335"/>
      <c r="F14" s="335"/>
      <c r="G14" s="335"/>
    </row>
    <row r="15" spans="1:7" ht="14.25" thickBot="1">
      <c r="A15" s="337" t="s">
        <v>2</v>
      </c>
      <c r="B15" s="338" t="s">
        <v>47</v>
      </c>
      <c r="C15" s="338"/>
      <c r="D15" s="339" t="s">
        <v>40</v>
      </c>
      <c r="E15" s="334"/>
      <c r="F15" s="334"/>
      <c r="G15" s="334"/>
    </row>
    <row r="16" spans="1:7" ht="14.25" thickBot="1">
      <c r="A16" s="340">
        <v>2</v>
      </c>
      <c r="B16" s="341" t="s">
        <v>137</v>
      </c>
      <c r="C16" s="341"/>
      <c r="D16" s="342">
        <f>SUM(D17:D31)</f>
        <v>50000000</v>
      </c>
      <c r="E16" s="334"/>
      <c r="F16" s="334"/>
      <c r="G16" s="334"/>
    </row>
    <row r="17" spans="1:7" ht="14.25" thickBot="1">
      <c r="A17" s="343" t="s">
        <v>138</v>
      </c>
      <c r="B17" s="344" t="s">
        <v>170</v>
      </c>
      <c r="C17" s="344"/>
      <c r="D17" s="345">
        <v>20000000</v>
      </c>
      <c r="E17" s="334"/>
      <c r="F17" s="334"/>
      <c r="G17" s="334"/>
    </row>
    <row r="18" spans="1:7" ht="14.25" thickBot="1">
      <c r="A18" s="343" t="s">
        <v>139</v>
      </c>
      <c r="B18" s="344" t="s">
        <v>165</v>
      </c>
      <c r="C18" s="344"/>
      <c r="D18" s="345"/>
      <c r="E18" s="346"/>
      <c r="F18" s="334"/>
      <c r="G18" s="334"/>
    </row>
    <row r="19" spans="1:7" ht="14.25" thickBot="1">
      <c r="A19" s="343" t="s">
        <v>140</v>
      </c>
      <c r="B19" s="344" t="s">
        <v>141</v>
      </c>
      <c r="C19" s="344"/>
      <c r="D19" s="345"/>
      <c r="E19" s="347"/>
      <c r="F19" s="334"/>
      <c r="G19" s="334"/>
    </row>
    <row r="20" spans="1:7" ht="14.25" thickBot="1">
      <c r="A20" s="343" t="s">
        <v>142</v>
      </c>
      <c r="B20" s="344" t="s">
        <v>60</v>
      </c>
      <c r="C20" s="344"/>
      <c r="D20" s="345">
        <v>30000000</v>
      </c>
      <c r="E20" s="334"/>
      <c r="F20" s="334"/>
      <c r="G20" s="334"/>
    </row>
    <row r="21" spans="1:7" ht="14.25" thickBot="1">
      <c r="A21" s="343" t="s">
        <v>143</v>
      </c>
      <c r="B21" s="344" t="s">
        <v>144</v>
      </c>
      <c r="C21" s="344"/>
      <c r="D21" s="348"/>
      <c r="E21" s="334"/>
      <c r="F21" s="334"/>
      <c r="G21" s="334"/>
    </row>
    <row r="22" spans="1:7" ht="14.25" thickBot="1">
      <c r="A22" s="343" t="s">
        <v>145</v>
      </c>
      <c r="B22" s="344" t="s">
        <v>146</v>
      </c>
      <c r="C22" s="344"/>
      <c r="D22" s="345"/>
      <c r="E22" s="334"/>
      <c r="F22" s="334"/>
      <c r="G22" s="334"/>
    </row>
    <row r="23" spans="1:7" ht="14.25" thickBot="1">
      <c r="A23" s="343" t="s">
        <v>147</v>
      </c>
      <c r="B23" s="344" t="s">
        <v>148</v>
      </c>
      <c r="C23" s="344"/>
      <c r="D23" s="345"/>
      <c r="E23" s="334"/>
      <c r="F23" s="334"/>
      <c r="G23" s="334"/>
    </row>
    <row r="24" spans="1:7" ht="14.25" thickBot="1">
      <c r="A24" s="343" t="s">
        <v>149</v>
      </c>
      <c r="B24" s="344" t="s">
        <v>150</v>
      </c>
      <c r="C24" s="344"/>
      <c r="D24" s="345"/>
      <c r="E24" s="334"/>
      <c r="F24" s="334"/>
      <c r="G24" s="334"/>
    </row>
    <row r="25" spans="1:7" ht="14.25" thickBot="1">
      <c r="A25" s="343" t="s">
        <v>151</v>
      </c>
      <c r="B25" s="344" t="s">
        <v>162</v>
      </c>
      <c r="C25" s="344"/>
      <c r="D25" s="345"/>
      <c r="E25" s="334"/>
      <c r="F25" s="334"/>
      <c r="G25" s="334"/>
    </row>
    <row r="26" spans="1:7" ht="14.25" thickBot="1">
      <c r="A26" s="343" t="s">
        <v>152</v>
      </c>
      <c r="B26" s="344" t="s">
        <v>153</v>
      </c>
      <c r="C26" s="344"/>
      <c r="D26" s="345"/>
      <c r="E26" s="334"/>
      <c r="F26" s="334"/>
      <c r="G26" s="334"/>
    </row>
    <row r="27" spans="1:7" ht="14.25" thickBot="1">
      <c r="A27" s="343" t="s">
        <v>154</v>
      </c>
      <c r="B27" s="344" t="s">
        <v>155</v>
      </c>
      <c r="C27" s="344"/>
      <c r="D27" s="345"/>
      <c r="E27" s="334"/>
      <c r="F27" s="334"/>
      <c r="G27" s="334"/>
    </row>
    <row r="28" spans="1:7" ht="14.25" thickBot="1">
      <c r="A28" s="343" t="s">
        <v>156</v>
      </c>
      <c r="B28" s="344" t="s">
        <v>157</v>
      </c>
      <c r="C28" s="344"/>
      <c r="D28" s="348"/>
      <c r="E28" s="334"/>
      <c r="F28" s="334"/>
      <c r="G28" s="334"/>
    </row>
    <row r="29" spans="1:7" ht="14.25" thickBot="1">
      <c r="A29" s="343" t="s">
        <v>158</v>
      </c>
      <c r="B29" s="344" t="s">
        <v>61</v>
      </c>
      <c r="C29" s="344"/>
      <c r="D29" s="345"/>
      <c r="E29" s="334"/>
      <c r="F29" s="334"/>
      <c r="G29" s="334"/>
    </row>
    <row r="30" spans="1:7" ht="14.25" thickBot="1">
      <c r="A30" s="343" t="s">
        <v>159</v>
      </c>
      <c r="B30" s="344" t="s">
        <v>171</v>
      </c>
      <c r="C30" s="344"/>
      <c r="D30" s="345"/>
      <c r="E30" s="334"/>
      <c r="F30" s="334"/>
      <c r="G30" s="334"/>
    </row>
    <row r="31" spans="1:7" ht="14.25" thickBot="1">
      <c r="A31" s="343" t="s">
        <v>163</v>
      </c>
      <c r="B31" s="344" t="s">
        <v>160</v>
      </c>
      <c r="C31" s="344"/>
      <c r="D31" s="345">
        <v>0</v>
      </c>
      <c r="E31" s="334"/>
      <c r="F31" s="334"/>
      <c r="G31" s="334"/>
    </row>
    <row r="33" ht="12.75">
      <c r="D33" s="28"/>
    </row>
  </sheetData>
  <sheetProtection/>
  <mergeCells count="26">
    <mergeCell ref="A6:B6"/>
    <mergeCell ref="C6:E6"/>
    <mergeCell ref="F6:H6"/>
    <mergeCell ref="A1:B5"/>
    <mergeCell ref="C1:H4"/>
    <mergeCell ref="C5:E5"/>
    <mergeCell ref="F5:H5"/>
    <mergeCell ref="B30:C30"/>
    <mergeCell ref="B31:C31"/>
    <mergeCell ref="B24:C24"/>
    <mergeCell ref="B25:C25"/>
    <mergeCell ref="B26:C26"/>
    <mergeCell ref="B27:C27"/>
    <mergeCell ref="B18:C18"/>
    <mergeCell ref="B19:C19"/>
    <mergeCell ref="B28:C28"/>
    <mergeCell ref="B29:C29"/>
    <mergeCell ref="B20:C20"/>
    <mergeCell ref="B21:C21"/>
    <mergeCell ref="B22:C22"/>
    <mergeCell ref="B23:C23"/>
    <mergeCell ref="B16:C16"/>
    <mergeCell ref="B17:C17"/>
    <mergeCell ref="A7:B7"/>
    <mergeCell ref="C7:G7"/>
    <mergeCell ref="B15:C15"/>
  </mergeCells>
  <printOptions/>
  <pageMargins left="1.56" right="0.75" top="1" bottom="1" header="0" footer="0"/>
  <pageSetup horizontalDpi="300" verticalDpi="300" orientation="landscape" scale="90" r:id="rId2"/>
  <drawing r:id="rId1"/>
</worksheet>
</file>

<file path=xl/worksheets/sheet7.xml><?xml version="1.0" encoding="utf-8"?>
<worksheet xmlns="http://schemas.openxmlformats.org/spreadsheetml/2006/main" xmlns:r="http://schemas.openxmlformats.org/officeDocument/2006/relationships">
  <dimension ref="A1:Q60"/>
  <sheetViews>
    <sheetView zoomScalePageLayoutView="0" workbookViewId="0" topLeftCell="A1">
      <selection activeCell="G40" sqref="G40"/>
    </sheetView>
  </sheetViews>
  <sheetFormatPr defaultColWidth="11.421875" defaultRowHeight="12.75"/>
  <cols>
    <col min="2" max="2" width="19.00390625" style="0" customWidth="1"/>
    <col min="3" max="3" width="12.140625" style="0" customWidth="1"/>
    <col min="4" max="4" width="11.00390625" style="0" bestFit="1" customWidth="1"/>
    <col min="5" max="5" width="9.00390625" style="0" customWidth="1"/>
    <col min="6" max="7" width="9.140625" style="0" customWidth="1"/>
    <col min="8" max="8" width="9.421875" style="0" customWidth="1"/>
    <col min="9" max="9" width="10.140625" style="0" customWidth="1"/>
    <col min="10" max="10" width="11.00390625" style="0" customWidth="1"/>
    <col min="11" max="11" width="10.00390625" style="0" customWidth="1"/>
    <col min="12" max="12" width="9.28125" style="0" customWidth="1"/>
    <col min="13" max="13" width="10.28125" style="0" customWidth="1"/>
    <col min="14" max="14" width="9.57421875" style="0" customWidth="1"/>
    <col min="15" max="15" width="9.8515625" style="0" customWidth="1"/>
    <col min="16" max="16" width="12.421875" style="0" customWidth="1"/>
    <col min="17" max="17" width="11.28125" style="0" customWidth="1"/>
  </cols>
  <sheetData>
    <row r="1" spans="1:10" ht="12.75">
      <c r="A1" s="272"/>
      <c r="B1" s="273"/>
      <c r="C1" s="215" t="s">
        <v>241</v>
      </c>
      <c r="D1" s="165"/>
      <c r="E1" s="165"/>
      <c r="F1" s="165"/>
      <c r="G1" s="165"/>
      <c r="H1" s="166"/>
      <c r="I1" s="350"/>
      <c r="J1" s="350"/>
    </row>
    <row r="2" spans="1:10" ht="12.75">
      <c r="A2" s="274"/>
      <c r="B2" s="242"/>
      <c r="C2" s="167"/>
      <c r="D2" s="168"/>
      <c r="E2" s="168"/>
      <c r="F2" s="168"/>
      <c r="G2" s="168"/>
      <c r="H2" s="129"/>
      <c r="I2" s="350"/>
      <c r="J2" s="350"/>
    </row>
    <row r="3" spans="1:10" ht="12.75">
      <c r="A3" s="274"/>
      <c r="B3" s="242"/>
      <c r="C3" s="167"/>
      <c r="D3" s="168"/>
      <c r="E3" s="168"/>
      <c r="F3" s="168"/>
      <c r="G3" s="168"/>
      <c r="H3" s="129"/>
      <c r="I3" s="351" t="s">
        <v>242</v>
      </c>
      <c r="J3" s="351"/>
    </row>
    <row r="4" spans="1:10" ht="12.75">
      <c r="A4" s="274"/>
      <c r="B4" s="242"/>
      <c r="C4" s="119"/>
      <c r="D4" s="120"/>
      <c r="E4" s="120"/>
      <c r="F4" s="120"/>
      <c r="G4" s="120"/>
      <c r="H4" s="120"/>
      <c r="I4" s="351" t="s">
        <v>251</v>
      </c>
      <c r="J4" s="351"/>
    </row>
    <row r="5" spans="1:10" ht="13.5">
      <c r="A5" s="213"/>
      <c r="B5" s="214"/>
      <c r="C5" s="262" t="s">
        <v>243</v>
      </c>
      <c r="D5" s="263"/>
      <c r="E5" s="264"/>
      <c r="F5" s="262" t="s">
        <v>244</v>
      </c>
      <c r="G5" s="263"/>
      <c r="H5" s="263"/>
      <c r="I5" s="350"/>
      <c r="J5" s="350"/>
    </row>
    <row r="6" spans="1:10" ht="12.75" customHeight="1">
      <c r="A6" s="270" t="s">
        <v>245</v>
      </c>
      <c r="B6" s="271"/>
      <c r="C6" s="262">
        <v>0</v>
      </c>
      <c r="D6" s="263"/>
      <c r="E6" s="264"/>
      <c r="F6" s="262" t="s">
        <v>246</v>
      </c>
      <c r="G6" s="263"/>
      <c r="H6" s="263"/>
      <c r="I6" s="350"/>
      <c r="J6" s="350"/>
    </row>
    <row r="7" spans="1:17" ht="12.75">
      <c r="A7" s="314" t="s">
        <v>191</v>
      </c>
      <c r="B7" s="314"/>
      <c r="C7" s="314"/>
      <c r="D7" s="314"/>
      <c r="E7" s="314"/>
      <c r="F7" s="314"/>
      <c r="G7" s="314"/>
      <c r="H7" s="314"/>
      <c r="I7" s="314"/>
      <c r="J7" s="314"/>
      <c r="K7" s="314"/>
      <c r="L7" s="314"/>
      <c r="M7" s="314"/>
      <c r="N7" s="314"/>
      <c r="O7" s="314"/>
      <c r="P7" s="314"/>
      <c r="Q7" s="39"/>
    </row>
    <row r="8" spans="1:17" ht="12.75">
      <c r="A8" s="314" t="s">
        <v>64</v>
      </c>
      <c r="B8" s="314"/>
      <c r="C8" s="314"/>
      <c r="D8" s="314"/>
      <c r="E8" s="314"/>
      <c r="F8" s="314"/>
      <c r="G8" s="314"/>
      <c r="H8" s="314"/>
      <c r="I8" s="314"/>
      <c r="J8" s="314"/>
      <c r="K8" s="314"/>
      <c r="L8" s="314"/>
      <c r="M8" s="314"/>
      <c r="N8" s="314"/>
      <c r="O8" s="314"/>
      <c r="P8" s="314"/>
      <c r="Q8" s="40"/>
    </row>
    <row r="9" spans="1:17" ht="12.75">
      <c r="A9" s="118" t="s">
        <v>13</v>
      </c>
      <c r="B9" s="315" t="str">
        <f>'[1]POA-01'!C3</f>
        <v>CONTROL Y MONITOREO AMBIENTAL</v>
      </c>
      <c r="C9" s="315"/>
      <c r="D9" s="118" t="s">
        <v>65</v>
      </c>
      <c r="E9" s="38"/>
      <c r="F9" s="315" t="s">
        <v>32</v>
      </c>
      <c r="G9" s="315"/>
      <c r="H9" s="80"/>
      <c r="I9" s="80"/>
      <c r="J9" s="38"/>
      <c r="K9" s="38"/>
      <c r="L9" s="38"/>
      <c r="M9" s="38"/>
      <c r="N9" s="38"/>
      <c r="O9" s="38"/>
      <c r="P9" s="38"/>
      <c r="Q9" s="40"/>
    </row>
    <row r="10" spans="4:17" ht="12.75">
      <c r="D10" s="352" t="s">
        <v>66</v>
      </c>
      <c r="E10" s="65">
        <v>1139013</v>
      </c>
      <c r="F10" s="40"/>
      <c r="G10" s="38"/>
      <c r="H10" s="38"/>
      <c r="I10" s="38"/>
      <c r="J10" s="38"/>
      <c r="K10" s="38"/>
      <c r="L10" s="38"/>
      <c r="M10" s="38"/>
      <c r="N10" s="38"/>
      <c r="O10" s="38"/>
      <c r="P10" s="38"/>
      <c r="Q10" s="40"/>
    </row>
    <row r="11" spans="1:17" ht="13.5" thickBot="1">
      <c r="A11" s="42"/>
      <c r="B11" s="43"/>
      <c r="C11" s="41"/>
      <c r="D11" s="79">
        <v>1</v>
      </c>
      <c r="E11" s="79">
        <v>2</v>
      </c>
      <c r="F11" s="79"/>
      <c r="G11" s="79">
        <v>4</v>
      </c>
      <c r="H11" s="79">
        <v>5</v>
      </c>
      <c r="I11" s="79">
        <v>6</v>
      </c>
      <c r="J11" s="79">
        <v>7</v>
      </c>
      <c r="K11" s="79">
        <v>8</v>
      </c>
      <c r="L11" s="79">
        <v>9</v>
      </c>
      <c r="M11" s="79">
        <v>10</v>
      </c>
      <c r="N11" s="79">
        <v>11</v>
      </c>
      <c r="O11" s="79">
        <v>12</v>
      </c>
      <c r="P11" s="44"/>
      <c r="Q11" s="39"/>
    </row>
    <row r="12" spans="1:17" ht="12.75">
      <c r="A12" s="308" t="s">
        <v>33</v>
      </c>
      <c r="B12" s="310" t="s">
        <v>36</v>
      </c>
      <c r="C12" s="312" t="s">
        <v>67</v>
      </c>
      <c r="D12" s="310" t="s">
        <v>68</v>
      </c>
      <c r="E12" s="310"/>
      <c r="F12" s="310"/>
      <c r="G12" s="310"/>
      <c r="H12" s="310"/>
      <c r="I12" s="310"/>
      <c r="J12" s="310"/>
      <c r="K12" s="310"/>
      <c r="L12" s="310"/>
      <c r="M12" s="310"/>
      <c r="N12" s="310"/>
      <c r="O12" s="310"/>
      <c r="P12" s="306" t="s">
        <v>30</v>
      </c>
      <c r="Q12" s="60"/>
    </row>
    <row r="13" spans="1:17" ht="19.5" thickBot="1">
      <c r="A13" s="309"/>
      <c r="B13" s="311"/>
      <c r="C13" s="313"/>
      <c r="D13" s="45" t="s">
        <v>69</v>
      </c>
      <c r="E13" s="45" t="s">
        <v>70</v>
      </c>
      <c r="F13" s="45" t="s">
        <v>71</v>
      </c>
      <c r="G13" s="45" t="s">
        <v>72</v>
      </c>
      <c r="H13" s="45" t="s">
        <v>73</v>
      </c>
      <c r="I13" s="45" t="s">
        <v>74</v>
      </c>
      <c r="J13" s="45" t="s">
        <v>75</v>
      </c>
      <c r="K13" s="45" t="s">
        <v>76</v>
      </c>
      <c r="L13" s="45" t="s">
        <v>77</v>
      </c>
      <c r="M13" s="45" t="s">
        <v>78</v>
      </c>
      <c r="N13" s="45" t="s">
        <v>79</v>
      </c>
      <c r="O13" s="45" t="s">
        <v>80</v>
      </c>
      <c r="P13" s="307"/>
      <c r="Q13" s="61" t="s">
        <v>81</v>
      </c>
    </row>
    <row r="14" spans="1:17" ht="12.75">
      <c r="A14" s="69">
        <v>1000</v>
      </c>
      <c r="B14" s="46" t="s">
        <v>82</v>
      </c>
      <c r="C14" s="77">
        <f>SUM(C15:C16)</f>
        <v>68000000</v>
      </c>
      <c r="D14" s="67"/>
      <c r="E14" s="67"/>
      <c r="F14" s="67"/>
      <c r="G14" s="49">
        <v>7555555</v>
      </c>
      <c r="H14" s="49">
        <v>7555555</v>
      </c>
      <c r="I14" s="49">
        <v>7555555</v>
      </c>
      <c r="J14" s="49">
        <v>7555555</v>
      </c>
      <c r="K14" s="49">
        <v>7555555</v>
      </c>
      <c r="L14" s="49">
        <v>7555555</v>
      </c>
      <c r="M14" s="49">
        <v>7555555</v>
      </c>
      <c r="N14" s="49">
        <v>7555555</v>
      </c>
      <c r="O14" s="49">
        <v>7555555</v>
      </c>
      <c r="P14" s="67">
        <v>68000000</v>
      </c>
      <c r="Q14" s="62">
        <f>+P14-C14</f>
        <v>0</v>
      </c>
    </row>
    <row r="15" spans="1:17" ht="12.75">
      <c r="A15" s="70">
        <v>1001</v>
      </c>
      <c r="B15" s="47" t="s">
        <v>83</v>
      </c>
      <c r="C15" s="48">
        <f>'POA-02'!J21</f>
        <v>68000000</v>
      </c>
      <c r="D15" s="49"/>
      <c r="E15" s="49"/>
      <c r="F15" s="49"/>
      <c r="G15" s="49">
        <v>7555555</v>
      </c>
      <c r="H15" s="49">
        <v>7555555</v>
      </c>
      <c r="I15" s="49">
        <v>7555555</v>
      </c>
      <c r="J15" s="49">
        <v>7555555</v>
      </c>
      <c r="K15" s="49">
        <v>7555555</v>
      </c>
      <c r="L15" s="49">
        <v>7555555</v>
      </c>
      <c r="M15" s="49">
        <v>7555555</v>
      </c>
      <c r="N15" s="49">
        <v>7555555</v>
      </c>
      <c r="O15" s="49">
        <v>7555560</v>
      </c>
      <c r="P15" s="50">
        <f aca="true" t="shared" si="0" ref="P15:P55">SUM(D15:O15)</f>
        <v>68000000</v>
      </c>
      <c r="Q15" s="62">
        <f aca="true" t="shared" si="1" ref="Q15:Q56">+P15-C15</f>
        <v>0</v>
      </c>
    </row>
    <row r="16" spans="1:17" ht="12.75">
      <c r="A16" s="70">
        <v>1002</v>
      </c>
      <c r="B16" s="47" t="s">
        <v>84</v>
      </c>
      <c r="C16" s="48"/>
      <c r="D16" s="49"/>
      <c r="E16" s="49"/>
      <c r="F16" s="49"/>
      <c r="G16" s="49"/>
      <c r="H16" s="49"/>
      <c r="I16" s="49"/>
      <c r="J16" s="49"/>
      <c r="K16" s="49"/>
      <c r="L16" s="49"/>
      <c r="M16" s="49"/>
      <c r="N16" s="49"/>
      <c r="O16" s="49"/>
      <c r="P16" s="50"/>
      <c r="Q16" s="62">
        <f t="shared" si="1"/>
        <v>0</v>
      </c>
    </row>
    <row r="17" spans="1:17" ht="12.75">
      <c r="A17" s="71">
        <v>2000</v>
      </c>
      <c r="B17" s="47" t="s">
        <v>85</v>
      </c>
      <c r="C17" s="78">
        <f>SUM(C18:C51)</f>
        <v>459100000</v>
      </c>
      <c r="D17" s="53">
        <f>+D18+D19+D23+D24+D28+D31+D35+D36+D37+D38+D39+D40+D41+D42+D43+D46+D47</f>
        <v>0</v>
      </c>
      <c r="E17" s="53">
        <f aca="true" t="shared" si="2" ref="E17:O17">+E18+E19+E23+E24+E28+E31+E35+E36+E37+E38+E39+E40+E41+E42+E43+E46+E47</f>
        <v>0</v>
      </c>
      <c r="F17" s="53">
        <f t="shared" si="2"/>
        <v>0</v>
      </c>
      <c r="G17" s="53">
        <f>+G18+G19+G23+G24+G28+G31+G35+G36+G37+G38+G39+G40+G41+G42+G43+G46+G47</f>
        <v>0</v>
      </c>
      <c r="H17" s="53">
        <f>+H18+H19+H23+H24+H28+H31+H35+H36+H37+H38+H39+H40+H41+H42+H43+H46+H47</f>
        <v>50000000</v>
      </c>
      <c r="I17" s="53">
        <f t="shared" si="2"/>
        <v>50000000</v>
      </c>
      <c r="J17" s="53">
        <f t="shared" si="2"/>
        <v>279100000</v>
      </c>
      <c r="K17" s="53">
        <f t="shared" si="2"/>
        <v>50000000</v>
      </c>
      <c r="L17" s="53">
        <f t="shared" si="2"/>
        <v>0</v>
      </c>
      <c r="M17" s="53">
        <f t="shared" si="2"/>
        <v>0</v>
      </c>
      <c r="N17" s="53">
        <f t="shared" si="2"/>
        <v>0</v>
      </c>
      <c r="O17" s="53">
        <f t="shared" si="2"/>
        <v>0</v>
      </c>
      <c r="P17" s="53">
        <f>SUM(P18:P51)</f>
        <v>459100000</v>
      </c>
      <c r="Q17" s="62">
        <f t="shared" si="1"/>
        <v>0</v>
      </c>
    </row>
    <row r="18" spans="1:17" ht="12.75">
      <c r="A18" s="70">
        <v>2001</v>
      </c>
      <c r="B18" s="47" t="s">
        <v>86</v>
      </c>
      <c r="C18" s="48">
        <f>'POA-04'!G22</f>
        <v>200000000</v>
      </c>
      <c r="D18" s="49"/>
      <c r="E18" s="49">
        <f>+IF('POA-04'!$G$22=0,0,IF('POA-04'!$G$17="",0,IF(MONTH('POA-04'!$H$17)='POA-07'!E11,'POA-04'!$G$17,0))+IF('POA-04'!$G$18="",0,IF(MONTH('POA-04'!$H$18)='POA-07'!E11,'POA-04'!$G$18,0))+IF('POA-04'!$G$19="",0,IF(MONTH('POA-04'!$H$19)='POA-07'!E11,'POA-04'!$G$19,0))+IF('POA-04'!$G$20="",0,IF(MONTH('POA-04'!$H$20)='POA-07'!E11,'POA-04'!$G$20,0)))</f>
        <v>0</v>
      </c>
      <c r="F18" s="49">
        <f>+IF('POA-04'!$G$22=0,0,IF('POA-04'!$G$17="",0,IF(MONTH('POA-04'!$H$17)='POA-07'!F11,'POA-04'!$G$17,0))+IF('POA-04'!$G$18="",0,IF(MONTH('POA-04'!$H$18)='POA-07'!F11,'POA-04'!$G$18,0))+IF('POA-04'!$G$19="",0,IF(MONTH('POA-04'!$H$19)='POA-07'!F11,'POA-04'!$G$19,0))+IF('POA-04'!$G$20="",0,IF(MONTH('POA-04'!$H$20)='POA-07'!F11,'POA-04'!$G$20,0)))</f>
        <v>0</v>
      </c>
      <c r="G18" s="49">
        <f>+IF('POA-04'!$G$22=0,0,IF('POA-04'!$G$17="",0,IF(MONTH('POA-04'!$H$17)='POA-07'!G11,'POA-04'!$G$17,0))+IF('POA-04'!$G$18="",0,IF(MONTH('POA-04'!$H$18)='POA-07'!G11,'POA-04'!$G$18,0))+IF('POA-04'!$G$19="",0,IF(MONTH('POA-04'!$H$19)='POA-07'!G11,'POA-04'!$G$19,0))+IF('POA-04'!$G$20="",0,IF(MONTH('POA-04'!$H$20)='POA-07'!G11,'POA-04'!$G$20,0)))</f>
        <v>0</v>
      </c>
      <c r="H18" s="49">
        <v>50000000</v>
      </c>
      <c r="I18" s="49">
        <v>50000000</v>
      </c>
      <c r="J18" s="49">
        <v>50000000</v>
      </c>
      <c r="K18" s="49">
        <v>50000000</v>
      </c>
      <c r="L18" s="49">
        <f>+IF('POA-04'!$G$22=0,0,IF('POA-04'!$G$17="",0,IF(MONTH('POA-04'!$H$17)='POA-07'!L11,'POA-04'!$G$17,0))+IF('POA-04'!$G$18="",0,IF(MONTH('POA-04'!$H$18)='POA-07'!L11,'POA-04'!$G$18,0))+IF('POA-04'!$G$19="",0,IF(MONTH('POA-04'!$H$19)='POA-07'!L11,'POA-04'!$G$19,0))+IF('POA-04'!$G$20="",0,IF(MONTH('POA-04'!$H$20)='POA-07'!L11,'POA-04'!$G$20,0)))</f>
        <v>0</v>
      </c>
      <c r="M18" s="49">
        <f>+IF('POA-04'!$G$22=0,0,IF('POA-04'!$G$17="",0,IF(MONTH('POA-04'!$H$17)='POA-07'!M11,'POA-04'!$G$17,0))+IF('POA-04'!$G$18="",0,IF(MONTH('POA-04'!$H$18)='POA-07'!M11,'POA-04'!$G$18,0))+IF('POA-04'!$G$19="",0,IF(MONTH('POA-04'!$H$19)='POA-07'!M11,'POA-04'!$G$19,0))+IF('POA-04'!$G$20="",0,IF(MONTH('POA-04'!$H$20)='POA-07'!M11,'POA-04'!$G$20,0)))</f>
        <v>0</v>
      </c>
      <c r="N18" s="49">
        <f>+IF('POA-04'!$G$22=0,0,IF('POA-04'!$G$17="",0,IF(MONTH('POA-04'!$H$17)='POA-07'!N11,'POA-04'!$G$17,0))+IF('POA-04'!$G$18="",0,IF(MONTH('POA-04'!$H$18)='POA-07'!N11,'POA-04'!$G$18,0))+IF('POA-04'!$G$19="",0,IF(MONTH('POA-04'!$H$19)='POA-07'!N11,'POA-04'!$G$19,0))+IF('POA-04'!$G$20="",0,IF(MONTH('POA-04'!$H$20)='POA-07'!N11,'POA-04'!$G$20,0)))</f>
        <v>0</v>
      </c>
      <c r="O18" s="49">
        <f>+IF('POA-04'!$G$22=0,0,IF('POA-04'!$G$17="",0,IF(MONTH('POA-04'!$H$17)='POA-07'!O11,'POA-04'!$G$17,0))+IF('POA-04'!$G$18="",0,IF(MONTH('POA-04'!$H$18)='POA-07'!O11,'POA-04'!$G$18,0))+IF('POA-04'!$G$19="",0,IF(MONTH('POA-04'!$H$19)='POA-07'!O11,'POA-04'!$G$19,0))+IF('POA-04'!$G$20="",0,IF(MONTH('POA-04'!$H$20)='POA-07'!O11,'POA-04'!$G$20,0)))</f>
        <v>0</v>
      </c>
      <c r="P18" s="50">
        <f>SUM(D18:O18)</f>
        <v>200000000</v>
      </c>
      <c r="Q18" s="62">
        <f t="shared" si="1"/>
        <v>0</v>
      </c>
    </row>
    <row r="19" spans="1:17" ht="12.75">
      <c r="A19" s="70">
        <v>2002</v>
      </c>
      <c r="B19" s="47" t="s">
        <v>87</v>
      </c>
      <c r="C19" s="48">
        <f>'POA-03'!H20</f>
        <v>229100000</v>
      </c>
      <c r="D19" s="49">
        <f>+IF('POA-03'!$H$20=0,0,IF(MONTH('POA-03'!$I$18)='POA-07'!D11,'POA-03'!$H$20,0))</f>
        <v>0</v>
      </c>
      <c r="E19" s="49">
        <f>+IF('POA-03'!$H$20=0,0,IF(MONTH('POA-03'!$I$18)='POA-07'!E11,'POA-03'!$H$20,0))</f>
        <v>0</v>
      </c>
      <c r="F19" s="49">
        <f>+IF('POA-03'!$H$20=0,0,IF(MONTH('POA-03'!$I$18)='POA-07'!F11,'POA-03'!$H$20,0))</f>
        <v>0</v>
      </c>
      <c r="G19" s="49">
        <f>+IF('POA-03'!$H$20=0,0,IF(MONTH('POA-03'!$I$18)='POA-07'!G11,'POA-03'!$H$20,0))</f>
        <v>0</v>
      </c>
      <c r="H19" s="49">
        <f>+IF('POA-03'!$H$20=0,0,IF(MONTH('POA-03'!$I$18)='POA-07'!H11,'POA-03'!$H$20,0))</f>
        <v>0</v>
      </c>
      <c r="I19" s="49">
        <f>+IF('POA-03'!$H$20=0,0,IF(MONTH('POA-03'!$I$18)='POA-07'!I11,'POA-03'!$H$20,0))</f>
        <v>0</v>
      </c>
      <c r="J19" s="49">
        <f>+IF('POA-03'!$H$20=0,0,IF(MONTH('POA-03'!$I$18)='POA-07'!J11,'POA-03'!$H$20,0))</f>
        <v>229100000</v>
      </c>
      <c r="K19" s="49">
        <f>+IF('POA-03'!$H$20=0,0,IF(MONTH('POA-03'!$I$18)='POA-07'!K11,'POA-03'!$H$20,0))</f>
        <v>0</v>
      </c>
      <c r="L19" s="49">
        <f>+IF('POA-03'!$H$20=0,0,IF(MONTH('POA-03'!$I$18)='POA-07'!L11,'POA-03'!$H$20,0))</f>
        <v>0</v>
      </c>
      <c r="M19" s="49">
        <f>+IF('POA-03'!$H$20=0,0,IF(MONTH('POA-03'!$I$18)='POA-07'!M11,'POA-03'!$H$20,0))</f>
        <v>0</v>
      </c>
      <c r="N19" s="49">
        <f>+IF('POA-03'!$H$20=0,0,IF(MONTH('POA-03'!$I$18)='POA-07'!N11,'POA-03'!$H$20,0))</f>
        <v>0</v>
      </c>
      <c r="O19" s="49">
        <f>+IF('POA-03'!$H$20=0,0,IF(MONTH('POA-03'!$I$18)='POA-07'!O11,'POA-03'!$H$20,0))</f>
        <v>0</v>
      </c>
      <c r="P19" s="50">
        <f t="shared" si="0"/>
        <v>229100000</v>
      </c>
      <c r="Q19" s="62">
        <f t="shared" si="1"/>
        <v>0</v>
      </c>
    </row>
    <row r="20" spans="1:17" ht="12.75">
      <c r="A20" s="70" t="s">
        <v>88</v>
      </c>
      <c r="B20" s="47" t="s">
        <v>89</v>
      </c>
      <c r="C20" s="51"/>
      <c r="D20" s="49"/>
      <c r="E20" s="49"/>
      <c r="F20" s="49"/>
      <c r="G20" s="49"/>
      <c r="H20" s="49"/>
      <c r="I20" s="49"/>
      <c r="J20" s="49"/>
      <c r="K20" s="49"/>
      <c r="L20" s="49"/>
      <c r="M20" s="49"/>
      <c r="N20" s="49"/>
      <c r="O20" s="49"/>
      <c r="P20" s="50">
        <f t="shared" si="0"/>
        <v>0</v>
      </c>
      <c r="Q20" s="62">
        <f t="shared" si="1"/>
        <v>0</v>
      </c>
    </row>
    <row r="21" spans="1:17" ht="12.75">
      <c r="A21" s="70" t="s">
        <v>90</v>
      </c>
      <c r="B21" s="47" t="s">
        <v>91</v>
      </c>
      <c r="C21" s="51"/>
      <c r="D21" s="49"/>
      <c r="E21" s="49"/>
      <c r="F21" s="49"/>
      <c r="G21" s="49"/>
      <c r="H21" s="49"/>
      <c r="I21" s="49"/>
      <c r="J21" s="49"/>
      <c r="K21" s="49"/>
      <c r="L21" s="49"/>
      <c r="M21" s="49"/>
      <c r="N21" s="49"/>
      <c r="O21" s="49"/>
      <c r="P21" s="50">
        <f t="shared" si="0"/>
        <v>0</v>
      </c>
      <c r="Q21" s="62">
        <f t="shared" si="1"/>
        <v>0</v>
      </c>
    </row>
    <row r="22" spans="1:17" ht="12.75">
      <c r="A22" s="70" t="s">
        <v>92</v>
      </c>
      <c r="B22" s="47" t="s">
        <v>93</v>
      </c>
      <c r="C22" s="51"/>
      <c r="D22" s="49"/>
      <c r="E22" s="49"/>
      <c r="F22" s="49"/>
      <c r="G22" s="49"/>
      <c r="H22" s="49"/>
      <c r="I22" s="49"/>
      <c r="J22" s="49"/>
      <c r="K22" s="49"/>
      <c r="L22" s="49"/>
      <c r="M22" s="49"/>
      <c r="N22" s="49"/>
      <c r="O22" s="49"/>
      <c r="P22" s="50">
        <f t="shared" si="0"/>
        <v>0</v>
      </c>
      <c r="Q22" s="62">
        <f t="shared" si="1"/>
        <v>0</v>
      </c>
    </row>
    <row r="23" spans="1:17" ht="20.25" customHeight="1">
      <c r="A23" s="70">
        <v>2003</v>
      </c>
      <c r="B23" s="52" t="s">
        <v>172</v>
      </c>
      <c r="C23" s="48"/>
      <c r="D23" s="49"/>
      <c r="E23" s="49"/>
      <c r="F23" s="49"/>
      <c r="G23" s="49"/>
      <c r="H23" s="49"/>
      <c r="I23" s="49"/>
      <c r="J23" s="49"/>
      <c r="K23" s="49"/>
      <c r="L23" s="49"/>
      <c r="M23" s="49"/>
      <c r="N23" s="49"/>
      <c r="O23" s="49"/>
      <c r="P23" s="50">
        <f t="shared" si="0"/>
        <v>0</v>
      </c>
      <c r="Q23" s="62">
        <f t="shared" si="1"/>
        <v>0</v>
      </c>
    </row>
    <row r="24" spans="1:17" ht="18.75" customHeight="1">
      <c r="A24" s="70" t="s">
        <v>95</v>
      </c>
      <c r="B24" s="52" t="s">
        <v>96</v>
      </c>
      <c r="C24" s="51"/>
      <c r="D24" s="49"/>
      <c r="E24" s="49"/>
      <c r="F24" s="49"/>
      <c r="G24" s="49"/>
      <c r="H24" s="49"/>
      <c r="I24" s="49"/>
      <c r="J24" s="49"/>
      <c r="K24" s="49"/>
      <c r="L24" s="49"/>
      <c r="M24" s="49"/>
      <c r="N24" s="49"/>
      <c r="O24" s="49"/>
      <c r="P24" s="50">
        <v>0</v>
      </c>
      <c r="Q24" s="62"/>
    </row>
    <row r="25" spans="1:17" ht="18.75" customHeight="1">
      <c r="A25" s="70" t="s">
        <v>97</v>
      </c>
      <c r="B25" s="52" t="s">
        <v>94</v>
      </c>
      <c r="C25" s="51"/>
      <c r="D25" s="49"/>
      <c r="E25" s="49"/>
      <c r="F25" s="49"/>
      <c r="G25" s="49"/>
      <c r="H25" s="49"/>
      <c r="I25" s="49"/>
      <c r="J25" s="49"/>
      <c r="K25" s="49"/>
      <c r="L25" s="49"/>
      <c r="M25" s="49"/>
      <c r="N25" s="49"/>
      <c r="O25" s="49"/>
      <c r="P25" s="50">
        <v>0</v>
      </c>
      <c r="Q25" s="62"/>
    </row>
    <row r="26" spans="1:17" ht="12.75">
      <c r="A26" s="70">
        <v>2004</v>
      </c>
      <c r="B26" s="47" t="s">
        <v>98</v>
      </c>
      <c r="C26" s="48">
        <f>'POA-06'!D18</f>
        <v>0</v>
      </c>
      <c r="D26" s="49">
        <v>0</v>
      </c>
      <c r="E26" s="49">
        <f aca="true" t="shared" si="3" ref="E26:O26">+D26</f>
        <v>0</v>
      </c>
      <c r="F26" s="49">
        <f t="shared" si="3"/>
        <v>0</v>
      </c>
      <c r="G26" s="49">
        <f t="shared" si="3"/>
        <v>0</v>
      </c>
      <c r="H26" s="49">
        <f t="shared" si="3"/>
        <v>0</v>
      </c>
      <c r="I26" s="49">
        <f t="shared" si="3"/>
        <v>0</v>
      </c>
      <c r="J26" s="49">
        <f t="shared" si="3"/>
        <v>0</v>
      </c>
      <c r="K26" s="49">
        <f t="shared" si="3"/>
        <v>0</v>
      </c>
      <c r="L26" s="49">
        <f t="shared" si="3"/>
        <v>0</v>
      </c>
      <c r="M26" s="49">
        <f t="shared" si="3"/>
        <v>0</v>
      </c>
      <c r="N26" s="49">
        <f t="shared" si="3"/>
        <v>0</v>
      </c>
      <c r="O26" s="49">
        <f t="shared" si="3"/>
        <v>0</v>
      </c>
      <c r="P26" s="50">
        <f t="shared" si="0"/>
        <v>0</v>
      </c>
      <c r="Q26" s="62">
        <f t="shared" si="1"/>
        <v>0</v>
      </c>
    </row>
    <row r="27" spans="1:17" ht="12.75">
      <c r="A27" s="70" t="s">
        <v>99</v>
      </c>
      <c r="B27" s="47" t="s">
        <v>100</v>
      </c>
      <c r="C27" s="51"/>
      <c r="D27" s="49"/>
      <c r="E27" s="49"/>
      <c r="F27" s="49"/>
      <c r="G27" s="49"/>
      <c r="H27" s="49"/>
      <c r="I27" s="49"/>
      <c r="J27" s="49"/>
      <c r="K27" s="49"/>
      <c r="L27" s="49"/>
      <c r="M27" s="49"/>
      <c r="N27" s="49"/>
      <c r="O27" s="49"/>
      <c r="P27" s="50">
        <f t="shared" si="0"/>
        <v>0</v>
      </c>
      <c r="Q27" s="62">
        <f t="shared" si="1"/>
        <v>0</v>
      </c>
    </row>
    <row r="28" spans="1:17" ht="12.75">
      <c r="A28" s="70" t="s">
        <v>101</v>
      </c>
      <c r="B28" s="47" t="s">
        <v>102</v>
      </c>
      <c r="C28" s="51"/>
      <c r="D28" s="49"/>
      <c r="E28" s="49"/>
      <c r="F28" s="49"/>
      <c r="G28" s="49"/>
      <c r="H28" s="49"/>
      <c r="I28" s="49"/>
      <c r="J28" s="49"/>
      <c r="K28" s="49"/>
      <c r="L28" s="49"/>
      <c r="M28" s="49"/>
      <c r="N28" s="49"/>
      <c r="O28" s="49"/>
      <c r="P28" s="50">
        <f t="shared" si="0"/>
        <v>0</v>
      </c>
      <c r="Q28" s="62">
        <f t="shared" si="1"/>
        <v>0</v>
      </c>
    </row>
    <row r="29" spans="1:17" ht="12.75">
      <c r="A29" s="70" t="s">
        <v>103</v>
      </c>
      <c r="B29" s="47" t="s">
        <v>104</v>
      </c>
      <c r="C29" s="51"/>
      <c r="D29" s="49"/>
      <c r="E29" s="49"/>
      <c r="F29" s="49"/>
      <c r="G29" s="49"/>
      <c r="H29" s="49"/>
      <c r="I29" s="49"/>
      <c r="J29" s="49"/>
      <c r="K29" s="49"/>
      <c r="L29" s="49"/>
      <c r="M29" s="49"/>
      <c r="N29" s="49"/>
      <c r="O29" s="49"/>
      <c r="P29" s="50">
        <f t="shared" si="0"/>
        <v>0</v>
      </c>
      <c r="Q29" s="62">
        <f t="shared" si="1"/>
        <v>0</v>
      </c>
    </row>
    <row r="30" spans="1:17" ht="12.75">
      <c r="A30" s="70">
        <v>2005</v>
      </c>
      <c r="B30" s="47" t="s">
        <v>105</v>
      </c>
      <c r="C30" s="48">
        <f>'POA-06'!D19</f>
        <v>0</v>
      </c>
      <c r="D30" s="49">
        <f>C30/12</f>
        <v>0</v>
      </c>
      <c r="E30" s="49">
        <f>+D30</f>
        <v>0</v>
      </c>
      <c r="F30" s="49">
        <f aca="true" t="shared" si="4" ref="F30:O30">+E30</f>
        <v>0</v>
      </c>
      <c r="G30" s="49">
        <f t="shared" si="4"/>
        <v>0</v>
      </c>
      <c r="H30" s="49">
        <f t="shared" si="4"/>
        <v>0</v>
      </c>
      <c r="I30" s="49">
        <f t="shared" si="4"/>
        <v>0</v>
      </c>
      <c r="J30" s="49">
        <f t="shared" si="4"/>
        <v>0</v>
      </c>
      <c r="K30" s="49">
        <f t="shared" si="4"/>
        <v>0</v>
      </c>
      <c r="L30" s="49">
        <f t="shared" si="4"/>
        <v>0</v>
      </c>
      <c r="M30" s="49">
        <f t="shared" si="4"/>
        <v>0</v>
      </c>
      <c r="N30" s="49">
        <f t="shared" si="4"/>
        <v>0</v>
      </c>
      <c r="O30" s="49">
        <f t="shared" si="4"/>
        <v>0</v>
      </c>
      <c r="P30" s="50">
        <f t="shared" si="0"/>
        <v>0</v>
      </c>
      <c r="Q30" s="62">
        <f t="shared" si="1"/>
        <v>0</v>
      </c>
    </row>
    <row r="31" spans="1:17" ht="12.75">
      <c r="A31" s="70" t="s">
        <v>106</v>
      </c>
      <c r="B31" s="47" t="s">
        <v>107</v>
      </c>
      <c r="C31" s="51"/>
      <c r="D31" s="49"/>
      <c r="E31" s="49"/>
      <c r="F31" s="49"/>
      <c r="G31" s="49"/>
      <c r="H31" s="49"/>
      <c r="I31" s="49"/>
      <c r="J31" s="49"/>
      <c r="K31" s="49"/>
      <c r="L31" s="49"/>
      <c r="M31" s="49"/>
      <c r="N31" s="49"/>
      <c r="O31" s="49"/>
      <c r="P31" s="50">
        <f t="shared" si="0"/>
        <v>0</v>
      </c>
      <c r="Q31" s="62">
        <f t="shared" si="1"/>
        <v>0</v>
      </c>
    </row>
    <row r="32" spans="1:17" ht="12.75">
      <c r="A32" s="70" t="s">
        <v>108</v>
      </c>
      <c r="B32" s="47" t="s">
        <v>109</v>
      </c>
      <c r="C32" s="51"/>
      <c r="D32" s="49"/>
      <c r="E32" s="49"/>
      <c r="F32" s="49"/>
      <c r="G32" s="49"/>
      <c r="H32" s="49"/>
      <c r="I32" s="49"/>
      <c r="J32" s="49"/>
      <c r="K32" s="49"/>
      <c r="L32" s="49"/>
      <c r="M32" s="49"/>
      <c r="N32" s="49"/>
      <c r="O32" s="49"/>
      <c r="P32" s="50">
        <f t="shared" si="0"/>
        <v>0</v>
      </c>
      <c r="Q32" s="62">
        <f t="shared" si="1"/>
        <v>0</v>
      </c>
    </row>
    <row r="33" spans="1:17" ht="12.75">
      <c r="A33" s="70">
        <v>2006</v>
      </c>
      <c r="B33" s="47" t="s">
        <v>110</v>
      </c>
      <c r="C33" s="48">
        <f>'POA-06'!D20</f>
        <v>30000000</v>
      </c>
      <c r="D33" s="49">
        <f>+$C$33/12</f>
        <v>2500000</v>
      </c>
      <c r="E33" s="49">
        <f aca="true" t="shared" si="5" ref="E33:O33">+$C$33/12</f>
        <v>2500000</v>
      </c>
      <c r="F33" s="49">
        <f t="shared" si="5"/>
        <v>2500000</v>
      </c>
      <c r="G33" s="49">
        <f t="shared" si="5"/>
        <v>2500000</v>
      </c>
      <c r="H33" s="49">
        <f t="shared" si="5"/>
        <v>2500000</v>
      </c>
      <c r="I33" s="49">
        <f t="shared" si="5"/>
        <v>2500000</v>
      </c>
      <c r="J33" s="49">
        <f t="shared" si="5"/>
        <v>2500000</v>
      </c>
      <c r="K33" s="49">
        <f t="shared" si="5"/>
        <v>2500000</v>
      </c>
      <c r="L33" s="49">
        <f t="shared" si="5"/>
        <v>2500000</v>
      </c>
      <c r="M33" s="49">
        <f t="shared" si="5"/>
        <v>2500000</v>
      </c>
      <c r="N33" s="49">
        <f t="shared" si="5"/>
        <v>2500000</v>
      </c>
      <c r="O33" s="49">
        <f t="shared" si="5"/>
        <v>2500000</v>
      </c>
      <c r="P33" s="50">
        <f t="shared" si="0"/>
        <v>30000000</v>
      </c>
      <c r="Q33" s="62">
        <f t="shared" si="1"/>
        <v>0</v>
      </c>
    </row>
    <row r="34" spans="1:17" ht="12.75">
      <c r="A34" s="70" t="s">
        <v>111</v>
      </c>
      <c r="B34" s="47" t="s">
        <v>112</v>
      </c>
      <c r="C34" s="51"/>
      <c r="D34" s="49"/>
      <c r="E34" s="49"/>
      <c r="F34" s="49"/>
      <c r="G34" s="49"/>
      <c r="H34" s="49"/>
      <c r="I34" s="49"/>
      <c r="J34" s="49"/>
      <c r="K34" s="49"/>
      <c r="L34" s="49"/>
      <c r="M34" s="49"/>
      <c r="N34" s="49"/>
      <c r="O34" s="49"/>
      <c r="P34" s="50">
        <f t="shared" si="0"/>
        <v>0</v>
      </c>
      <c r="Q34" s="62">
        <f t="shared" si="1"/>
        <v>0</v>
      </c>
    </row>
    <row r="35" spans="1:17" ht="18.75">
      <c r="A35" s="70" t="s">
        <v>113</v>
      </c>
      <c r="B35" s="52" t="s">
        <v>114</v>
      </c>
      <c r="C35" s="51"/>
      <c r="D35" s="49"/>
      <c r="E35" s="49"/>
      <c r="F35" s="49"/>
      <c r="G35" s="49"/>
      <c r="H35" s="49"/>
      <c r="I35" s="49"/>
      <c r="J35" s="49"/>
      <c r="K35" s="49"/>
      <c r="L35" s="49"/>
      <c r="M35" s="49"/>
      <c r="N35" s="49"/>
      <c r="O35" s="49"/>
      <c r="P35" s="50">
        <f t="shared" si="0"/>
        <v>0</v>
      </c>
      <c r="Q35" s="62">
        <f t="shared" si="1"/>
        <v>0</v>
      </c>
    </row>
    <row r="36" spans="1:17" ht="12.75">
      <c r="A36" s="70" t="s">
        <v>115</v>
      </c>
      <c r="B36" s="47" t="s">
        <v>116</v>
      </c>
      <c r="C36" s="51"/>
      <c r="D36" s="49"/>
      <c r="E36" s="49"/>
      <c r="F36" s="49"/>
      <c r="G36" s="49"/>
      <c r="H36" s="49"/>
      <c r="I36" s="49"/>
      <c r="J36" s="49"/>
      <c r="K36" s="49"/>
      <c r="L36" s="49"/>
      <c r="M36" s="49"/>
      <c r="N36" s="49"/>
      <c r="O36" s="49"/>
      <c r="P36" s="50">
        <f t="shared" si="0"/>
        <v>0</v>
      </c>
      <c r="Q36" s="62">
        <f t="shared" si="1"/>
        <v>0</v>
      </c>
    </row>
    <row r="37" spans="1:17" ht="19.5" customHeight="1">
      <c r="A37" s="70">
        <v>2007</v>
      </c>
      <c r="B37" s="52" t="s">
        <v>117</v>
      </c>
      <c r="C37" s="48"/>
      <c r="D37" s="49"/>
      <c r="E37" s="49"/>
      <c r="F37" s="49"/>
      <c r="G37" s="49"/>
      <c r="H37" s="49"/>
      <c r="I37" s="49"/>
      <c r="J37" s="49"/>
      <c r="K37" s="49"/>
      <c r="L37" s="49"/>
      <c r="M37" s="49"/>
      <c r="N37" s="49"/>
      <c r="O37" s="49"/>
      <c r="P37" s="50">
        <f t="shared" si="0"/>
        <v>0</v>
      </c>
      <c r="Q37" s="62">
        <f t="shared" si="1"/>
        <v>0</v>
      </c>
    </row>
    <row r="38" spans="1:17" ht="21" customHeight="1">
      <c r="A38" s="70">
        <v>2008</v>
      </c>
      <c r="B38" s="52" t="s">
        <v>118</v>
      </c>
      <c r="C38" s="51"/>
      <c r="D38" s="49">
        <v>0</v>
      </c>
      <c r="E38" s="49">
        <v>0</v>
      </c>
      <c r="F38" s="49">
        <v>0</v>
      </c>
      <c r="G38" s="49">
        <v>0</v>
      </c>
      <c r="H38" s="49"/>
      <c r="I38" s="49"/>
      <c r="J38" s="49">
        <v>0</v>
      </c>
      <c r="K38" s="49">
        <v>0</v>
      </c>
      <c r="L38" s="49">
        <v>0</v>
      </c>
      <c r="M38" s="49">
        <v>0</v>
      </c>
      <c r="N38" s="49">
        <v>0</v>
      </c>
      <c r="O38" s="49">
        <v>0</v>
      </c>
      <c r="P38" s="50">
        <f t="shared" si="0"/>
        <v>0</v>
      </c>
      <c r="Q38" s="62">
        <f t="shared" si="1"/>
        <v>0</v>
      </c>
    </row>
    <row r="39" spans="1:17" ht="12.75">
      <c r="A39" s="70">
        <v>2009</v>
      </c>
      <c r="B39" s="47" t="s">
        <v>119</v>
      </c>
      <c r="C39" s="51">
        <f>'[1]POA-06'!D18</f>
        <v>0</v>
      </c>
      <c r="D39" s="49">
        <v>0</v>
      </c>
      <c r="E39" s="49">
        <v>0</v>
      </c>
      <c r="F39" s="49">
        <v>0</v>
      </c>
      <c r="G39" s="49">
        <v>0</v>
      </c>
      <c r="H39" s="49">
        <v>0</v>
      </c>
      <c r="I39" s="49">
        <v>0</v>
      </c>
      <c r="J39" s="49">
        <v>0</v>
      </c>
      <c r="K39" s="49">
        <v>0</v>
      </c>
      <c r="L39" s="49">
        <v>0</v>
      </c>
      <c r="M39" s="49">
        <v>0</v>
      </c>
      <c r="N39" s="49">
        <v>0</v>
      </c>
      <c r="O39" s="49">
        <v>0</v>
      </c>
      <c r="P39" s="50">
        <f t="shared" si="0"/>
        <v>0</v>
      </c>
      <c r="Q39" s="62">
        <f t="shared" si="1"/>
        <v>0</v>
      </c>
    </row>
    <row r="40" spans="1:17" ht="18.75">
      <c r="A40" s="70">
        <v>2010</v>
      </c>
      <c r="B40" s="52" t="s">
        <v>120</v>
      </c>
      <c r="C40" s="51">
        <f>'POA-06'!D24</f>
        <v>0</v>
      </c>
      <c r="D40" s="49">
        <v>0</v>
      </c>
      <c r="E40" s="49">
        <v>0</v>
      </c>
      <c r="F40" s="49">
        <v>0</v>
      </c>
      <c r="G40" s="49"/>
      <c r="H40" s="49">
        <v>0</v>
      </c>
      <c r="I40" s="49"/>
      <c r="J40" s="49">
        <v>0</v>
      </c>
      <c r="K40" s="49">
        <v>0</v>
      </c>
      <c r="L40" s="49">
        <v>0</v>
      </c>
      <c r="M40" s="49">
        <v>0</v>
      </c>
      <c r="N40" s="49"/>
      <c r="O40" s="49">
        <v>0</v>
      </c>
      <c r="P40" s="50">
        <f t="shared" si="0"/>
        <v>0</v>
      </c>
      <c r="Q40" s="62">
        <f t="shared" si="1"/>
        <v>0</v>
      </c>
    </row>
    <row r="41" spans="1:17" ht="18.75">
      <c r="A41" s="70">
        <v>2011</v>
      </c>
      <c r="B41" s="76" t="s">
        <v>173</v>
      </c>
      <c r="C41" s="48">
        <f>'POA-06'!D25</f>
        <v>0</v>
      </c>
      <c r="D41" s="49">
        <v>0</v>
      </c>
      <c r="E41" s="49">
        <f>+D41</f>
        <v>0</v>
      </c>
      <c r="F41" s="49">
        <f aca="true" t="shared" si="6" ref="F41:O41">+E41</f>
        <v>0</v>
      </c>
      <c r="G41" s="49">
        <f t="shared" si="6"/>
        <v>0</v>
      </c>
      <c r="H41" s="49">
        <f t="shared" si="6"/>
        <v>0</v>
      </c>
      <c r="I41" s="49">
        <f t="shared" si="6"/>
        <v>0</v>
      </c>
      <c r="J41" s="49">
        <f t="shared" si="6"/>
        <v>0</v>
      </c>
      <c r="K41" s="49">
        <f t="shared" si="6"/>
        <v>0</v>
      </c>
      <c r="L41" s="49">
        <f t="shared" si="6"/>
        <v>0</v>
      </c>
      <c r="M41" s="49">
        <f t="shared" si="6"/>
        <v>0</v>
      </c>
      <c r="N41" s="49">
        <f t="shared" si="6"/>
        <v>0</v>
      </c>
      <c r="O41" s="49">
        <f t="shared" si="6"/>
        <v>0</v>
      </c>
      <c r="P41" s="50">
        <f t="shared" si="0"/>
        <v>0</v>
      </c>
      <c r="Q41" s="62">
        <f t="shared" si="1"/>
        <v>0</v>
      </c>
    </row>
    <row r="42" spans="1:17" ht="18.75">
      <c r="A42" s="70">
        <v>2012</v>
      </c>
      <c r="B42" s="52" t="s">
        <v>161</v>
      </c>
      <c r="C42" s="51">
        <f>'POA-06'!D26</f>
        <v>0</v>
      </c>
      <c r="D42" s="49">
        <v>0</v>
      </c>
      <c r="E42" s="49">
        <v>0</v>
      </c>
      <c r="F42" s="49">
        <v>0</v>
      </c>
      <c r="G42" s="49">
        <v>0</v>
      </c>
      <c r="H42" s="49">
        <v>0</v>
      </c>
      <c r="I42" s="49">
        <v>0</v>
      </c>
      <c r="J42" s="49"/>
      <c r="K42" s="49"/>
      <c r="L42" s="49"/>
      <c r="M42" s="49"/>
      <c r="N42" s="49">
        <v>0</v>
      </c>
      <c r="O42" s="49">
        <v>0</v>
      </c>
      <c r="P42" s="50">
        <f t="shared" si="0"/>
        <v>0</v>
      </c>
      <c r="Q42" s="62">
        <f t="shared" si="1"/>
        <v>0</v>
      </c>
    </row>
    <row r="43" spans="1:17" ht="12.75">
      <c r="A43" s="70">
        <v>2013</v>
      </c>
      <c r="B43" s="47" t="s">
        <v>121</v>
      </c>
      <c r="C43" s="48">
        <f>'POA-06'!D27</f>
        <v>0</v>
      </c>
      <c r="D43" s="49">
        <v>0</v>
      </c>
      <c r="E43" s="49">
        <f>+D43</f>
        <v>0</v>
      </c>
      <c r="F43" s="49">
        <f aca="true" t="shared" si="7" ref="F43:O43">+E43</f>
        <v>0</v>
      </c>
      <c r="G43" s="49">
        <f t="shared" si="7"/>
        <v>0</v>
      </c>
      <c r="H43" s="49">
        <f t="shared" si="7"/>
        <v>0</v>
      </c>
      <c r="I43" s="49">
        <f t="shared" si="7"/>
        <v>0</v>
      </c>
      <c r="J43" s="49">
        <f t="shared" si="7"/>
        <v>0</v>
      </c>
      <c r="K43" s="49">
        <f t="shared" si="7"/>
        <v>0</v>
      </c>
      <c r="L43" s="49">
        <f t="shared" si="7"/>
        <v>0</v>
      </c>
      <c r="M43" s="49">
        <f t="shared" si="7"/>
        <v>0</v>
      </c>
      <c r="N43" s="49">
        <f t="shared" si="7"/>
        <v>0</v>
      </c>
      <c r="O43" s="49">
        <f t="shared" si="7"/>
        <v>0</v>
      </c>
      <c r="P43" s="50">
        <f t="shared" si="0"/>
        <v>0</v>
      </c>
      <c r="Q43" s="62">
        <f t="shared" si="1"/>
        <v>0</v>
      </c>
    </row>
    <row r="44" spans="1:17" ht="12.75">
      <c r="A44" s="70">
        <v>2014</v>
      </c>
      <c r="B44" s="47" t="s">
        <v>122</v>
      </c>
      <c r="C44" s="51"/>
      <c r="D44" s="51">
        <v>0</v>
      </c>
      <c r="E44" s="51">
        <v>0</v>
      </c>
      <c r="F44" s="49"/>
      <c r="G44" s="49"/>
      <c r="H44" s="49"/>
      <c r="I44" s="49"/>
      <c r="J44" s="49"/>
      <c r="K44" s="49"/>
      <c r="L44" s="49"/>
      <c r="M44" s="49"/>
      <c r="N44" s="49"/>
      <c r="O44" s="49"/>
      <c r="P44" s="50">
        <f t="shared" si="0"/>
        <v>0</v>
      </c>
      <c r="Q44" s="62">
        <f t="shared" si="1"/>
        <v>0</v>
      </c>
    </row>
    <row r="45" spans="1:17" ht="12.75">
      <c r="A45" s="70">
        <v>2015</v>
      </c>
      <c r="B45" s="47" t="s">
        <v>123</v>
      </c>
      <c r="C45" s="48">
        <f>'POA-06'!D29</f>
        <v>0</v>
      </c>
      <c r="D45" s="49">
        <v>0</v>
      </c>
      <c r="E45" s="49">
        <f>+D45</f>
        <v>0</v>
      </c>
      <c r="F45" s="49">
        <f>+E45</f>
        <v>0</v>
      </c>
      <c r="G45" s="51">
        <f>+$C$45/9</f>
        <v>0</v>
      </c>
      <c r="H45" s="51">
        <f aca="true" t="shared" si="8" ref="H45:O45">+$C$45/9</f>
        <v>0</v>
      </c>
      <c r="I45" s="51">
        <f t="shared" si="8"/>
        <v>0</v>
      </c>
      <c r="J45" s="51">
        <f t="shared" si="8"/>
        <v>0</v>
      </c>
      <c r="K45" s="51">
        <f t="shared" si="8"/>
        <v>0</v>
      </c>
      <c r="L45" s="51">
        <f t="shared" si="8"/>
        <v>0</v>
      </c>
      <c r="M45" s="51">
        <f t="shared" si="8"/>
        <v>0</v>
      </c>
      <c r="N45" s="51">
        <f t="shared" si="8"/>
        <v>0</v>
      </c>
      <c r="O45" s="51">
        <f t="shared" si="8"/>
        <v>0</v>
      </c>
      <c r="P45" s="50">
        <f>SUM(D45:O45)</f>
        <v>0</v>
      </c>
      <c r="Q45" s="62">
        <f t="shared" si="1"/>
        <v>0</v>
      </c>
    </row>
    <row r="46" spans="1:17" ht="12.75">
      <c r="A46" s="70" t="s">
        <v>124</v>
      </c>
      <c r="B46" s="47" t="s">
        <v>125</v>
      </c>
      <c r="C46" s="51"/>
      <c r="D46" s="49"/>
      <c r="E46" s="49"/>
      <c r="F46" s="49"/>
      <c r="G46" s="49"/>
      <c r="H46" s="49"/>
      <c r="I46" s="49"/>
      <c r="J46" s="49"/>
      <c r="K46" s="49"/>
      <c r="L46" s="49"/>
      <c r="M46" s="49"/>
      <c r="N46" s="49"/>
      <c r="O46" s="49"/>
      <c r="P46" s="50">
        <f t="shared" si="0"/>
        <v>0</v>
      </c>
      <c r="Q46" s="62">
        <f t="shared" si="1"/>
        <v>0</v>
      </c>
    </row>
    <row r="47" spans="1:17" ht="12.75">
      <c r="A47" s="70" t="s">
        <v>126</v>
      </c>
      <c r="B47" s="47" t="s">
        <v>127</v>
      </c>
      <c r="C47" s="51"/>
      <c r="D47" s="49"/>
      <c r="E47" s="49"/>
      <c r="F47" s="49"/>
      <c r="G47" s="49"/>
      <c r="H47" s="49"/>
      <c r="I47" s="49"/>
      <c r="J47" s="49"/>
      <c r="K47" s="49"/>
      <c r="L47" s="49"/>
      <c r="M47" s="49"/>
      <c r="N47" s="49"/>
      <c r="O47" s="49"/>
      <c r="P47" s="50">
        <f t="shared" si="0"/>
        <v>0</v>
      </c>
      <c r="Q47" s="62">
        <f t="shared" si="1"/>
        <v>0</v>
      </c>
    </row>
    <row r="48" spans="1:17" ht="12.75">
      <c r="A48" s="70">
        <v>2016</v>
      </c>
      <c r="B48" s="47" t="s">
        <v>174</v>
      </c>
      <c r="C48" s="48">
        <f>'POA-06'!D30</f>
        <v>0</v>
      </c>
      <c r="D48" s="49"/>
      <c r="E48" s="49"/>
      <c r="F48" s="49"/>
      <c r="G48" s="49"/>
      <c r="H48" s="49"/>
      <c r="I48" s="49"/>
      <c r="J48" s="49"/>
      <c r="K48" s="49"/>
      <c r="L48" s="49"/>
      <c r="M48" s="49"/>
      <c r="N48" s="49"/>
      <c r="O48" s="49"/>
      <c r="P48" s="50"/>
      <c r="Q48" s="62">
        <f t="shared" si="1"/>
        <v>0</v>
      </c>
    </row>
    <row r="49" spans="1:17" ht="12.75">
      <c r="A49" s="70">
        <v>2017</v>
      </c>
      <c r="B49" s="47" t="s">
        <v>128</v>
      </c>
      <c r="C49" s="51">
        <v>0</v>
      </c>
      <c r="D49" s="49">
        <v>0</v>
      </c>
      <c r="E49" s="49">
        <v>0</v>
      </c>
      <c r="F49" s="49">
        <v>0</v>
      </c>
      <c r="G49" s="49">
        <v>0</v>
      </c>
      <c r="H49" s="49">
        <v>0</v>
      </c>
      <c r="I49" s="49">
        <v>0</v>
      </c>
      <c r="J49" s="49">
        <v>0</v>
      </c>
      <c r="K49" s="49">
        <v>0</v>
      </c>
      <c r="L49" s="49">
        <v>0</v>
      </c>
      <c r="M49" s="49">
        <v>0</v>
      </c>
      <c r="N49" s="49">
        <v>0</v>
      </c>
      <c r="O49" s="49">
        <v>0</v>
      </c>
      <c r="P49" s="50">
        <f t="shared" si="0"/>
        <v>0</v>
      </c>
      <c r="Q49" s="62">
        <f t="shared" si="1"/>
        <v>0</v>
      </c>
    </row>
    <row r="50" spans="1:17" ht="12.75">
      <c r="A50" s="70">
        <v>3000</v>
      </c>
      <c r="B50" s="47" t="s">
        <v>175</v>
      </c>
      <c r="C50" s="48">
        <f>'POA-06'!D31</f>
        <v>0</v>
      </c>
      <c r="D50" s="49">
        <f>C50/12</f>
        <v>0</v>
      </c>
      <c r="E50" s="49">
        <f>+D50</f>
        <v>0</v>
      </c>
      <c r="F50" s="49">
        <f aca="true" t="shared" si="9" ref="F50:O50">+E50</f>
        <v>0</v>
      </c>
      <c r="G50" s="49">
        <f t="shared" si="9"/>
        <v>0</v>
      </c>
      <c r="H50" s="49">
        <f t="shared" si="9"/>
        <v>0</v>
      </c>
      <c r="I50" s="49">
        <f t="shared" si="9"/>
        <v>0</v>
      </c>
      <c r="J50" s="49">
        <f t="shared" si="9"/>
        <v>0</v>
      </c>
      <c r="K50" s="49">
        <f t="shared" si="9"/>
        <v>0</v>
      </c>
      <c r="L50" s="49">
        <f t="shared" si="9"/>
        <v>0</v>
      </c>
      <c r="M50" s="49">
        <f t="shared" si="9"/>
        <v>0</v>
      </c>
      <c r="N50" s="49">
        <f t="shared" si="9"/>
        <v>0</v>
      </c>
      <c r="O50" s="49">
        <f t="shared" si="9"/>
        <v>0</v>
      </c>
      <c r="P50" s="50">
        <f t="shared" si="0"/>
        <v>0</v>
      </c>
      <c r="Q50" s="62">
        <f t="shared" si="1"/>
        <v>0</v>
      </c>
    </row>
    <row r="51" spans="1:17" ht="12.75">
      <c r="A51" s="71">
        <v>4000</v>
      </c>
      <c r="B51" s="47" t="s">
        <v>129</v>
      </c>
      <c r="C51" s="53">
        <v>0</v>
      </c>
      <c r="D51" s="54">
        <v>0</v>
      </c>
      <c r="E51" s="54">
        <v>0</v>
      </c>
      <c r="F51" s="54">
        <v>0</v>
      </c>
      <c r="G51" s="54">
        <v>0</v>
      </c>
      <c r="H51" s="54">
        <v>0</v>
      </c>
      <c r="I51" s="54">
        <v>0</v>
      </c>
      <c r="J51" s="54">
        <v>0</v>
      </c>
      <c r="K51" s="54">
        <v>0</v>
      </c>
      <c r="L51" s="54">
        <v>0</v>
      </c>
      <c r="M51" s="54">
        <v>0</v>
      </c>
      <c r="N51" s="54">
        <v>0</v>
      </c>
      <c r="O51" s="54">
        <v>0</v>
      </c>
      <c r="P51" s="50">
        <f t="shared" si="0"/>
        <v>0</v>
      </c>
      <c r="Q51" s="62">
        <f t="shared" si="1"/>
        <v>0</v>
      </c>
    </row>
    <row r="52" spans="1:17" ht="12.75">
      <c r="A52" s="71">
        <v>5000</v>
      </c>
      <c r="B52" s="47" t="s">
        <v>130</v>
      </c>
      <c r="C52" s="78">
        <f>'POA-05'!C23</f>
        <v>1842900000</v>
      </c>
      <c r="D52" s="49">
        <v>150241666.66666666</v>
      </c>
      <c r="E52" s="49">
        <v>150241666.66666666</v>
      </c>
      <c r="F52" s="49">
        <v>150241666.66666666</v>
      </c>
      <c r="G52" s="49">
        <v>150241666.66666666</v>
      </c>
      <c r="H52" s="49">
        <v>150241666.66666666</v>
      </c>
      <c r="I52" s="49">
        <v>150241666.66666666</v>
      </c>
      <c r="J52" s="49">
        <v>150241666.66666666</v>
      </c>
      <c r="K52" s="49">
        <v>150241666.66666666</v>
      </c>
      <c r="L52" s="49">
        <v>150241666.66666666</v>
      </c>
      <c r="M52" s="49">
        <v>150241666.66666666</v>
      </c>
      <c r="N52" s="49">
        <v>150241666.66666666</v>
      </c>
      <c r="O52" s="49">
        <v>150241666.66666666</v>
      </c>
      <c r="P52" s="68">
        <f t="shared" si="0"/>
        <v>1802900000.0000002</v>
      </c>
      <c r="Q52" s="62">
        <f t="shared" si="1"/>
        <v>-39999999.99999976</v>
      </c>
    </row>
    <row r="53" spans="1:17" ht="12.75">
      <c r="A53" s="71">
        <v>6000</v>
      </c>
      <c r="B53" s="47" t="s">
        <v>131</v>
      </c>
      <c r="C53" s="53">
        <f>'POA-05'!C17</f>
        <v>0</v>
      </c>
      <c r="D53" s="54">
        <v>0</v>
      </c>
      <c r="E53" s="54">
        <v>0</v>
      </c>
      <c r="F53" s="54">
        <v>0</v>
      </c>
      <c r="G53" s="54">
        <v>0</v>
      </c>
      <c r="H53" s="54">
        <v>0</v>
      </c>
      <c r="I53" s="54">
        <v>0</v>
      </c>
      <c r="J53" s="54">
        <v>0</v>
      </c>
      <c r="K53" s="54">
        <v>0</v>
      </c>
      <c r="L53" s="54">
        <v>0</v>
      </c>
      <c r="M53" s="54">
        <v>0</v>
      </c>
      <c r="N53" s="54">
        <v>0</v>
      </c>
      <c r="O53" s="54">
        <v>0</v>
      </c>
      <c r="P53" s="50">
        <f t="shared" si="0"/>
        <v>0</v>
      </c>
      <c r="Q53" s="62">
        <f t="shared" si="1"/>
        <v>0</v>
      </c>
    </row>
    <row r="54" spans="1:17" ht="12.75">
      <c r="A54" s="72">
        <v>7000</v>
      </c>
      <c r="B54" s="47" t="s">
        <v>132</v>
      </c>
      <c r="C54" s="53">
        <v>0</v>
      </c>
      <c r="D54" s="54">
        <v>0</v>
      </c>
      <c r="E54" s="54">
        <v>0</v>
      </c>
      <c r="F54" s="54">
        <v>0</v>
      </c>
      <c r="G54" s="54">
        <v>0</v>
      </c>
      <c r="H54" s="54">
        <v>0</v>
      </c>
      <c r="I54" s="54">
        <v>0</v>
      </c>
      <c r="J54" s="54">
        <v>0</v>
      </c>
      <c r="K54" s="54">
        <v>0</v>
      </c>
      <c r="L54" s="54">
        <v>0</v>
      </c>
      <c r="M54" s="54">
        <v>0</v>
      </c>
      <c r="N54" s="54">
        <v>0</v>
      </c>
      <c r="O54" s="54">
        <v>0</v>
      </c>
      <c r="P54" s="50">
        <f t="shared" si="0"/>
        <v>0</v>
      </c>
      <c r="Q54" s="62">
        <f>+P54-C54</f>
        <v>0</v>
      </c>
    </row>
    <row r="55" spans="1:17" ht="13.5" thickBot="1">
      <c r="A55" s="71">
        <v>8000</v>
      </c>
      <c r="B55" s="55" t="s">
        <v>133</v>
      </c>
      <c r="C55" s="73">
        <v>0</v>
      </c>
      <c r="D55" s="54">
        <v>0</v>
      </c>
      <c r="E55" s="54">
        <v>0</v>
      </c>
      <c r="F55" s="56">
        <v>0</v>
      </c>
      <c r="G55" s="56">
        <v>0</v>
      </c>
      <c r="H55" s="56">
        <v>0</v>
      </c>
      <c r="I55" s="56">
        <v>0</v>
      </c>
      <c r="J55" s="56"/>
      <c r="K55" s="56">
        <v>0</v>
      </c>
      <c r="L55" s="56">
        <v>0</v>
      </c>
      <c r="M55" s="56">
        <v>0</v>
      </c>
      <c r="N55" s="56">
        <v>0</v>
      </c>
      <c r="O55" s="56">
        <v>0</v>
      </c>
      <c r="P55" s="57">
        <f t="shared" si="0"/>
        <v>0</v>
      </c>
      <c r="Q55" s="62">
        <f>+P55-C55</f>
        <v>0</v>
      </c>
    </row>
    <row r="56" spans="1:17" ht="13.5" thickBot="1">
      <c r="A56" s="64"/>
      <c r="B56" s="58" t="s">
        <v>30</v>
      </c>
      <c r="C56" s="59">
        <f>SUM(C14,C17,C52)</f>
        <v>2370000000</v>
      </c>
      <c r="D56" s="59">
        <f aca="true" t="shared" si="10" ref="D56:O56">SUM(D14,D17,D50,D51,D52,D53,D54,D55)</f>
        <v>150241666.66666666</v>
      </c>
      <c r="E56" s="59">
        <f t="shared" si="10"/>
        <v>150241666.66666666</v>
      </c>
      <c r="F56" s="59">
        <f t="shared" si="10"/>
        <v>150241666.66666666</v>
      </c>
      <c r="G56" s="59">
        <f t="shared" si="10"/>
        <v>157797221.66666666</v>
      </c>
      <c r="H56" s="59">
        <f t="shared" si="10"/>
        <v>207797221.66666666</v>
      </c>
      <c r="I56" s="59">
        <f t="shared" si="10"/>
        <v>207797221.66666666</v>
      </c>
      <c r="J56" s="59">
        <f t="shared" si="10"/>
        <v>436897221.6666666</v>
      </c>
      <c r="K56" s="59">
        <f t="shared" si="10"/>
        <v>207797221.66666666</v>
      </c>
      <c r="L56" s="59">
        <f t="shared" si="10"/>
        <v>157797221.66666666</v>
      </c>
      <c r="M56" s="59">
        <f t="shared" si="10"/>
        <v>157797221.66666666</v>
      </c>
      <c r="N56" s="59">
        <f t="shared" si="10"/>
        <v>157797221.66666666</v>
      </c>
      <c r="O56" s="59">
        <f t="shared" si="10"/>
        <v>157797221.66666666</v>
      </c>
      <c r="P56" s="59">
        <f>SUM(P14,P17,P52,P53)</f>
        <v>2330000000</v>
      </c>
      <c r="Q56" s="63">
        <f t="shared" si="1"/>
        <v>-40000000</v>
      </c>
    </row>
    <row r="58" ht="12.75">
      <c r="C58" s="28"/>
    </row>
    <row r="59" spans="3:6" ht="12.75">
      <c r="C59" s="66"/>
      <c r="E59" s="66"/>
      <c r="F59" s="75"/>
    </row>
    <row r="60" ht="12.75">
      <c r="E60" s="66"/>
    </row>
  </sheetData>
  <sheetProtection/>
  <mergeCells count="22">
    <mergeCell ref="I1:J1"/>
    <mergeCell ref="I2:J2"/>
    <mergeCell ref="I5:J5"/>
    <mergeCell ref="I6:J6"/>
    <mergeCell ref="A6:B6"/>
    <mergeCell ref="C6:E6"/>
    <mergeCell ref="F6:H6"/>
    <mergeCell ref="I3:J3"/>
    <mergeCell ref="I4:J4"/>
    <mergeCell ref="A1:B5"/>
    <mergeCell ref="C1:H4"/>
    <mergeCell ref="C5:E5"/>
    <mergeCell ref="F5:H5"/>
    <mergeCell ref="A7:P7"/>
    <mergeCell ref="A8:P8"/>
    <mergeCell ref="B9:C9"/>
    <mergeCell ref="F9:G9"/>
    <mergeCell ref="P12:P13"/>
    <mergeCell ref="A12:A13"/>
    <mergeCell ref="B12:B13"/>
    <mergeCell ref="C12:C13"/>
    <mergeCell ref="D12:O12"/>
  </mergeCells>
  <printOptions horizontalCentered="1" verticalCentered="1"/>
  <pageMargins left="0.35" right="0.5" top="0.25" bottom="0.2755905511811024" header="0.29" footer="0"/>
  <pageSetup horizontalDpi="300" verticalDpi="300" orientation="landscape" paperSize="14" scale="73" r:id="rId2"/>
  <drawing r:id="rId1"/>
</worksheet>
</file>

<file path=xl/worksheets/sheet8.xml><?xml version="1.0" encoding="utf-8"?>
<worksheet xmlns="http://schemas.openxmlformats.org/spreadsheetml/2006/main" xmlns:r="http://schemas.openxmlformats.org/officeDocument/2006/relationships">
  <dimension ref="A1:N49"/>
  <sheetViews>
    <sheetView zoomScalePageLayoutView="0" workbookViewId="0" topLeftCell="A7">
      <selection activeCell="G38" sqref="G38"/>
    </sheetView>
  </sheetViews>
  <sheetFormatPr defaultColWidth="11.421875" defaultRowHeight="12.75"/>
  <cols>
    <col min="2" max="2" width="23.7109375" style="0" customWidth="1"/>
    <col min="3" max="3" width="10.140625" style="0" customWidth="1"/>
    <col min="9" max="9" width="13.421875" style="0" customWidth="1"/>
  </cols>
  <sheetData>
    <row r="1" spans="1:9" ht="12.75">
      <c r="A1" s="272"/>
      <c r="B1" s="273"/>
      <c r="C1" s="215" t="s">
        <v>241</v>
      </c>
      <c r="D1" s="165"/>
      <c r="E1" s="165"/>
      <c r="F1" s="165"/>
      <c r="G1" s="165"/>
      <c r="H1" s="166"/>
      <c r="I1" s="227"/>
    </row>
    <row r="2" spans="1:9" ht="12.75">
      <c r="A2" s="274"/>
      <c r="B2" s="242"/>
      <c r="C2" s="167"/>
      <c r="D2" s="168"/>
      <c r="E2" s="168"/>
      <c r="F2" s="168"/>
      <c r="G2" s="168"/>
      <c r="H2" s="129"/>
      <c r="I2" s="227"/>
    </row>
    <row r="3" spans="1:9" ht="12.75" customHeight="1">
      <c r="A3" s="274"/>
      <c r="B3" s="242"/>
      <c r="C3" s="167"/>
      <c r="D3" s="168"/>
      <c r="E3" s="168"/>
      <c r="F3" s="168"/>
      <c r="G3" s="168"/>
      <c r="H3" s="129"/>
      <c r="I3" s="227" t="s">
        <v>242</v>
      </c>
    </row>
    <row r="4" spans="1:9" ht="12" customHeight="1">
      <c r="A4" s="274"/>
      <c r="B4" s="242"/>
      <c r="C4" s="119"/>
      <c r="D4" s="120"/>
      <c r="E4" s="120"/>
      <c r="F4" s="120"/>
      <c r="G4" s="120"/>
      <c r="H4" s="120"/>
      <c r="I4" s="227" t="s">
        <v>251</v>
      </c>
    </row>
    <row r="5" spans="1:9" ht="12" customHeight="1">
      <c r="A5" s="213"/>
      <c r="B5" s="214"/>
      <c r="C5" s="262" t="s">
        <v>243</v>
      </c>
      <c r="D5" s="263"/>
      <c r="E5" s="264"/>
      <c r="F5" s="262" t="s">
        <v>244</v>
      </c>
      <c r="G5" s="263"/>
      <c r="H5" s="263"/>
      <c r="I5" s="227"/>
    </row>
    <row r="6" spans="1:12" ht="12" customHeight="1">
      <c r="A6" s="270" t="s">
        <v>245</v>
      </c>
      <c r="B6" s="271"/>
      <c r="C6" s="262">
        <v>0</v>
      </c>
      <c r="D6" s="263"/>
      <c r="E6" s="264"/>
      <c r="F6" s="262" t="s">
        <v>246</v>
      </c>
      <c r="G6" s="263"/>
      <c r="H6" s="263"/>
      <c r="I6" s="227"/>
      <c r="J6" s="349"/>
      <c r="K6" s="349"/>
      <c r="L6" s="349"/>
    </row>
    <row r="7" spans="1:12" ht="12.75">
      <c r="A7" s="316" t="s">
        <v>254</v>
      </c>
      <c r="B7" s="316"/>
      <c r="C7" s="316"/>
      <c r="D7" s="316"/>
      <c r="E7" s="316"/>
      <c r="F7" s="316"/>
      <c r="G7" s="316"/>
      <c r="H7" s="316"/>
      <c r="I7" s="316"/>
      <c r="J7" s="316"/>
      <c r="K7" s="316"/>
      <c r="L7" s="316"/>
    </row>
    <row r="8" spans="2:12" ht="13.5" thickBot="1">
      <c r="B8" s="349"/>
      <c r="C8" s="349"/>
      <c r="D8" s="349"/>
      <c r="E8" s="349" t="s">
        <v>64</v>
      </c>
      <c r="F8" s="349"/>
      <c r="G8" s="349"/>
      <c r="H8" s="349"/>
      <c r="I8" s="97" t="s">
        <v>66</v>
      </c>
      <c r="J8" s="98" t="s">
        <v>202</v>
      </c>
      <c r="K8" s="349"/>
      <c r="L8" s="349"/>
    </row>
    <row r="9" spans="1:12" ht="13.5" thickBot="1">
      <c r="A9" s="317"/>
      <c r="B9" s="319" t="s">
        <v>36</v>
      </c>
      <c r="C9" s="323" t="s">
        <v>203</v>
      </c>
      <c r="D9" s="324"/>
      <c r="E9" s="324"/>
      <c r="F9" s="324"/>
      <c r="G9" s="324"/>
      <c r="H9" s="324"/>
      <c r="I9" s="324"/>
      <c r="J9" s="324"/>
      <c r="K9" s="325"/>
      <c r="L9" s="321" t="s">
        <v>30</v>
      </c>
    </row>
    <row r="10" spans="1:12" ht="13.5" thickBot="1">
      <c r="A10" s="318"/>
      <c r="B10" s="320"/>
      <c r="C10" s="99" t="s">
        <v>204</v>
      </c>
      <c r="D10" s="99" t="s">
        <v>205</v>
      </c>
      <c r="E10" s="99" t="s">
        <v>206</v>
      </c>
      <c r="F10" s="99" t="s">
        <v>207</v>
      </c>
      <c r="G10" s="99" t="s">
        <v>208</v>
      </c>
      <c r="H10" s="99" t="s">
        <v>209</v>
      </c>
      <c r="I10" s="99" t="s">
        <v>210</v>
      </c>
      <c r="J10" s="99" t="s">
        <v>236</v>
      </c>
      <c r="K10" s="99" t="s">
        <v>237</v>
      </c>
      <c r="L10" s="322"/>
    </row>
    <row r="11" spans="1:12" ht="12.75">
      <c r="A11" s="100">
        <v>1000</v>
      </c>
      <c r="B11" s="101" t="s">
        <v>82</v>
      </c>
      <c r="C11" s="102">
        <f>SUM(C12:C13)</f>
        <v>0</v>
      </c>
      <c r="D11" s="102">
        <f>SUM(D12:D13)</f>
        <v>0</v>
      </c>
      <c r="E11" s="102">
        <f>SUM(E12:E13)</f>
        <v>0</v>
      </c>
      <c r="F11" s="102">
        <f>SUM(F12:F13)</f>
        <v>0</v>
      </c>
      <c r="G11" s="102"/>
      <c r="H11" s="102">
        <f>+H13+H12</f>
        <v>0</v>
      </c>
      <c r="I11" s="102">
        <f>+I13+I12</f>
        <v>0</v>
      </c>
      <c r="J11" s="102">
        <f>+J13+J12</f>
        <v>25000000</v>
      </c>
      <c r="K11" s="102">
        <f>+K13+K12</f>
        <v>14000000</v>
      </c>
      <c r="L11" s="105">
        <f>SUM(C11:K11)</f>
        <v>39000000</v>
      </c>
    </row>
    <row r="12" spans="1:12" ht="12.75">
      <c r="A12" s="103">
        <v>1001</v>
      </c>
      <c r="B12" s="103" t="s">
        <v>83</v>
      </c>
      <c r="C12" s="104"/>
      <c r="D12" s="104"/>
      <c r="E12" s="104"/>
      <c r="F12" s="104"/>
      <c r="G12" s="104"/>
      <c r="H12" s="104"/>
      <c r="I12" s="104"/>
      <c r="J12" s="104">
        <v>25000000</v>
      </c>
      <c r="K12" s="104">
        <v>14000000</v>
      </c>
      <c r="L12" s="105">
        <f>SUM(C12:K12)</f>
        <v>39000000</v>
      </c>
    </row>
    <row r="13" spans="1:12" ht="12.75">
      <c r="A13" s="103">
        <v>1002</v>
      </c>
      <c r="B13" s="103" t="s">
        <v>84</v>
      </c>
      <c r="C13" s="104"/>
      <c r="D13" s="104"/>
      <c r="E13" s="104"/>
      <c r="F13" s="104"/>
      <c r="G13" s="104"/>
      <c r="H13" s="104"/>
      <c r="I13" s="104"/>
      <c r="J13" s="104"/>
      <c r="K13" s="104"/>
      <c r="L13" s="105">
        <f>SUM(C13:I13)</f>
        <v>0</v>
      </c>
    </row>
    <row r="14" spans="1:12" ht="12.75">
      <c r="A14" s="106">
        <v>2000</v>
      </c>
      <c r="B14" s="103" t="s">
        <v>85</v>
      </c>
      <c r="C14" s="102">
        <f aca="true" t="shared" si="0" ref="C14:K14">SUM(C15:C43)</f>
        <v>131000000</v>
      </c>
      <c r="D14" s="102">
        <f t="shared" si="0"/>
        <v>190000000</v>
      </c>
      <c r="E14" s="102">
        <f t="shared" si="0"/>
        <v>0</v>
      </c>
      <c r="F14" s="102">
        <f t="shared" si="0"/>
        <v>0</v>
      </c>
      <c r="G14" s="102">
        <f t="shared" si="0"/>
        <v>40000000</v>
      </c>
      <c r="H14" s="102">
        <f t="shared" si="0"/>
        <v>100000000</v>
      </c>
      <c r="I14" s="102">
        <f t="shared" si="0"/>
        <v>0</v>
      </c>
      <c r="J14" s="102">
        <f t="shared" si="0"/>
        <v>0</v>
      </c>
      <c r="K14" s="102">
        <f t="shared" si="0"/>
        <v>0</v>
      </c>
      <c r="L14" s="105">
        <f>SUM(C14:I14)</f>
        <v>461000000</v>
      </c>
    </row>
    <row r="15" spans="1:12" ht="12.75">
      <c r="A15" s="103">
        <v>2001</v>
      </c>
      <c r="B15" s="103" t="s">
        <v>86</v>
      </c>
      <c r="C15" s="103">
        <v>51900000</v>
      </c>
      <c r="D15" s="103">
        <v>40000000</v>
      </c>
      <c r="E15" s="103"/>
      <c r="F15" s="103"/>
      <c r="G15" s="103">
        <v>40000000</v>
      </c>
      <c r="H15" s="103">
        <v>50000000</v>
      </c>
      <c r="I15" s="103"/>
      <c r="J15" s="103"/>
      <c r="K15" s="103"/>
      <c r="L15" s="105">
        <f>SUM(C15:I15)</f>
        <v>181900000</v>
      </c>
    </row>
    <row r="16" spans="1:12" ht="12.75">
      <c r="A16" s="103">
        <v>2002</v>
      </c>
      <c r="B16" s="103" t="s">
        <v>211</v>
      </c>
      <c r="C16" s="104">
        <v>79100000</v>
      </c>
      <c r="D16" s="104">
        <v>150000000</v>
      </c>
      <c r="E16" s="104"/>
      <c r="F16" s="104"/>
      <c r="G16" s="104"/>
      <c r="H16" s="104"/>
      <c r="I16" s="104"/>
      <c r="J16" s="104"/>
      <c r="K16" s="104"/>
      <c r="L16" s="105">
        <f>SUM(C16:I16)</f>
        <v>229100000</v>
      </c>
    </row>
    <row r="17" spans="1:12" ht="12.75">
      <c r="A17" s="103" t="s">
        <v>88</v>
      </c>
      <c r="B17" s="103" t="s">
        <v>89</v>
      </c>
      <c r="C17" s="107"/>
      <c r="D17" s="107"/>
      <c r="E17" s="107"/>
      <c r="F17" s="107"/>
      <c r="G17" s="107"/>
      <c r="H17" s="107"/>
      <c r="I17" s="107"/>
      <c r="J17" s="107"/>
      <c r="K17" s="107"/>
      <c r="L17" s="108"/>
    </row>
    <row r="18" spans="1:12" ht="12.75">
      <c r="A18" s="103" t="s">
        <v>90</v>
      </c>
      <c r="B18" s="103" t="s">
        <v>91</v>
      </c>
      <c r="C18" s="104"/>
      <c r="D18" s="104"/>
      <c r="E18" s="104"/>
      <c r="F18" s="104"/>
      <c r="G18" s="104"/>
      <c r="H18" s="104"/>
      <c r="I18" s="104"/>
      <c r="J18" s="104"/>
      <c r="K18" s="104"/>
      <c r="L18" s="105">
        <f aca="true" t="shared" si="1" ref="L18:L48">SUM(C18:I18)</f>
        <v>0</v>
      </c>
    </row>
    <row r="19" spans="1:12" ht="12.75">
      <c r="A19" s="103" t="s">
        <v>92</v>
      </c>
      <c r="B19" s="103" t="s">
        <v>93</v>
      </c>
      <c r="C19" s="104"/>
      <c r="D19" s="104"/>
      <c r="E19" s="104"/>
      <c r="F19" s="104"/>
      <c r="G19" s="104"/>
      <c r="H19" s="104"/>
      <c r="I19" s="104"/>
      <c r="J19" s="104"/>
      <c r="K19" s="104"/>
      <c r="L19" s="105">
        <f t="shared" si="1"/>
        <v>0</v>
      </c>
    </row>
    <row r="20" spans="1:12" ht="12.75">
      <c r="A20" s="103">
        <v>2003</v>
      </c>
      <c r="B20" s="109" t="s">
        <v>94</v>
      </c>
      <c r="C20" s="104"/>
      <c r="D20" s="104"/>
      <c r="E20" s="104"/>
      <c r="F20" s="104"/>
      <c r="G20" s="104"/>
      <c r="H20" s="104">
        <v>20000000</v>
      </c>
      <c r="I20" s="104"/>
      <c r="J20" s="104"/>
      <c r="K20" s="104"/>
      <c r="L20" s="105">
        <f t="shared" si="1"/>
        <v>20000000</v>
      </c>
    </row>
    <row r="21" spans="1:12" ht="12.75">
      <c r="A21" s="106">
        <v>2004</v>
      </c>
      <c r="B21" s="103" t="s">
        <v>98</v>
      </c>
      <c r="C21" s="102"/>
      <c r="D21" s="104"/>
      <c r="E21" s="104"/>
      <c r="F21" s="104"/>
      <c r="G21" s="104"/>
      <c r="H21" s="104"/>
      <c r="I21" s="104"/>
      <c r="J21" s="104"/>
      <c r="K21" s="104"/>
      <c r="L21" s="105">
        <f t="shared" si="1"/>
        <v>0</v>
      </c>
    </row>
    <row r="22" spans="1:12" ht="12.75">
      <c r="A22" s="103" t="s">
        <v>99</v>
      </c>
      <c r="B22" s="103" t="s">
        <v>100</v>
      </c>
      <c r="C22" s="104"/>
      <c r="D22" s="104"/>
      <c r="E22" s="104"/>
      <c r="F22" s="104"/>
      <c r="G22" s="104"/>
      <c r="H22" s="104"/>
      <c r="I22" s="104"/>
      <c r="J22" s="104"/>
      <c r="K22" s="104"/>
      <c r="L22" s="105">
        <f t="shared" si="1"/>
        <v>0</v>
      </c>
    </row>
    <row r="23" spans="1:12" ht="12.75">
      <c r="A23" s="103" t="s">
        <v>101</v>
      </c>
      <c r="B23" s="103" t="s">
        <v>102</v>
      </c>
      <c r="C23" s="104"/>
      <c r="D23" s="104"/>
      <c r="E23" s="104"/>
      <c r="F23" s="104"/>
      <c r="G23" s="104"/>
      <c r="H23" s="104"/>
      <c r="I23" s="104"/>
      <c r="J23" s="104"/>
      <c r="K23" s="104"/>
      <c r="L23" s="105">
        <f t="shared" si="1"/>
        <v>0</v>
      </c>
    </row>
    <row r="24" spans="1:12" ht="12.75">
      <c r="A24" s="103" t="s">
        <v>103</v>
      </c>
      <c r="B24" s="103" t="s">
        <v>104</v>
      </c>
      <c r="C24" s="104"/>
      <c r="D24" s="104"/>
      <c r="E24" s="104"/>
      <c r="F24" s="104"/>
      <c r="G24" s="104"/>
      <c r="H24" s="104"/>
      <c r="I24" s="104"/>
      <c r="J24" s="104"/>
      <c r="K24" s="104"/>
      <c r="L24" s="105">
        <f t="shared" si="1"/>
        <v>0</v>
      </c>
    </row>
    <row r="25" spans="1:12" ht="12.75">
      <c r="A25" s="106">
        <v>2005</v>
      </c>
      <c r="B25" s="103" t="s">
        <v>105</v>
      </c>
      <c r="C25" s="102"/>
      <c r="D25" s="104"/>
      <c r="E25" s="104"/>
      <c r="F25" s="104"/>
      <c r="G25" s="104"/>
      <c r="H25" s="104"/>
      <c r="I25" s="104"/>
      <c r="J25" s="104"/>
      <c r="K25" s="104"/>
      <c r="L25" s="105">
        <f t="shared" si="1"/>
        <v>0</v>
      </c>
    </row>
    <row r="26" spans="1:12" ht="12.75">
      <c r="A26" s="103" t="s">
        <v>106</v>
      </c>
      <c r="B26" s="103" t="s">
        <v>107</v>
      </c>
      <c r="C26" s="104"/>
      <c r="D26" s="104"/>
      <c r="E26" s="104"/>
      <c r="F26" s="104"/>
      <c r="G26" s="104"/>
      <c r="H26" s="104"/>
      <c r="I26" s="104"/>
      <c r="J26" s="104"/>
      <c r="K26" s="104"/>
      <c r="L26" s="105">
        <f t="shared" si="1"/>
        <v>0</v>
      </c>
    </row>
    <row r="27" spans="1:12" ht="12.75">
      <c r="A27" s="103" t="s">
        <v>108</v>
      </c>
      <c r="B27" s="103" t="s">
        <v>109</v>
      </c>
      <c r="C27" s="104"/>
      <c r="D27" s="104"/>
      <c r="E27" s="104"/>
      <c r="F27" s="104"/>
      <c r="G27" s="104"/>
      <c r="H27" s="104"/>
      <c r="I27" s="104"/>
      <c r="J27" s="104"/>
      <c r="K27" s="104"/>
      <c r="L27" s="105">
        <f t="shared" si="1"/>
        <v>0</v>
      </c>
    </row>
    <row r="28" spans="1:12" ht="12.75">
      <c r="A28" s="106">
        <v>2006</v>
      </c>
      <c r="B28" s="103" t="s">
        <v>110</v>
      </c>
      <c r="C28" s="102"/>
      <c r="D28" s="104"/>
      <c r="E28" s="104"/>
      <c r="F28" s="104"/>
      <c r="G28" s="104"/>
      <c r="H28" s="104">
        <v>30000000</v>
      </c>
      <c r="I28" s="104"/>
      <c r="J28" s="104"/>
      <c r="K28" s="104"/>
      <c r="L28" s="105">
        <f t="shared" si="1"/>
        <v>30000000</v>
      </c>
    </row>
    <row r="29" spans="1:12" ht="12.75">
      <c r="A29" s="103" t="s">
        <v>111</v>
      </c>
      <c r="B29" s="103" t="s">
        <v>112</v>
      </c>
      <c r="C29" s="104"/>
      <c r="D29" s="104"/>
      <c r="E29" s="104"/>
      <c r="F29" s="104"/>
      <c r="G29" s="104"/>
      <c r="H29" s="104"/>
      <c r="I29" s="104"/>
      <c r="J29" s="104"/>
      <c r="K29" s="104"/>
      <c r="L29" s="105">
        <f t="shared" si="1"/>
        <v>0</v>
      </c>
    </row>
    <row r="30" spans="1:12" ht="12.75">
      <c r="A30" s="103" t="s">
        <v>113</v>
      </c>
      <c r="B30" s="109" t="s">
        <v>114</v>
      </c>
      <c r="C30" s="104"/>
      <c r="D30" s="104"/>
      <c r="E30" s="104"/>
      <c r="F30" s="104"/>
      <c r="G30" s="104"/>
      <c r="H30" s="104"/>
      <c r="I30" s="104"/>
      <c r="J30" s="104"/>
      <c r="K30" s="104"/>
      <c r="L30" s="105">
        <f t="shared" si="1"/>
        <v>0</v>
      </c>
    </row>
    <row r="31" spans="1:12" ht="12.75">
      <c r="A31" s="103" t="s">
        <v>115</v>
      </c>
      <c r="B31" s="103" t="s">
        <v>116</v>
      </c>
      <c r="C31" s="104"/>
      <c r="D31" s="104"/>
      <c r="E31" s="104"/>
      <c r="F31" s="104"/>
      <c r="G31" s="104"/>
      <c r="H31" s="104"/>
      <c r="I31" s="104"/>
      <c r="J31" s="104"/>
      <c r="K31" s="104"/>
      <c r="L31" s="105">
        <f t="shared" si="1"/>
        <v>0</v>
      </c>
    </row>
    <row r="32" spans="1:12" ht="12.75">
      <c r="A32" s="103">
        <v>2007</v>
      </c>
      <c r="B32" s="109" t="s">
        <v>212</v>
      </c>
      <c r="C32" s="102"/>
      <c r="D32" s="102"/>
      <c r="E32" s="102"/>
      <c r="F32" s="102"/>
      <c r="G32" s="102"/>
      <c r="H32" s="104"/>
      <c r="I32" s="104"/>
      <c r="J32" s="104"/>
      <c r="K32" s="104"/>
      <c r="L32" s="105">
        <f t="shared" si="1"/>
        <v>0</v>
      </c>
    </row>
    <row r="33" spans="1:14" ht="12.75">
      <c r="A33" s="103">
        <v>2008</v>
      </c>
      <c r="B33" s="109" t="s">
        <v>118</v>
      </c>
      <c r="C33" s="104"/>
      <c r="D33" s="104"/>
      <c r="E33" s="104"/>
      <c r="F33" s="104"/>
      <c r="G33" s="104"/>
      <c r="H33" s="104"/>
      <c r="I33" s="104"/>
      <c r="J33" s="104"/>
      <c r="K33" s="104"/>
      <c r="L33" s="105">
        <f t="shared" si="1"/>
        <v>0</v>
      </c>
      <c r="N33" s="28"/>
    </row>
    <row r="34" spans="1:12" ht="12.75">
      <c r="A34" s="103">
        <v>2009</v>
      </c>
      <c r="B34" s="103" t="s">
        <v>119</v>
      </c>
      <c r="C34" s="104"/>
      <c r="D34" s="104"/>
      <c r="E34" s="104"/>
      <c r="F34" s="104"/>
      <c r="G34" s="104"/>
      <c r="H34" s="104"/>
      <c r="I34" s="104"/>
      <c r="J34" s="104"/>
      <c r="K34" s="104"/>
      <c r="L34" s="105">
        <f t="shared" si="1"/>
        <v>0</v>
      </c>
    </row>
    <row r="35" spans="1:12" ht="12.75">
      <c r="A35" s="103">
        <v>2010</v>
      </c>
      <c r="B35" s="109" t="s">
        <v>120</v>
      </c>
      <c r="C35" s="104"/>
      <c r="D35" s="104"/>
      <c r="E35" s="104"/>
      <c r="F35" s="104"/>
      <c r="G35" s="104"/>
      <c r="H35" s="104"/>
      <c r="I35" s="104"/>
      <c r="J35" s="104"/>
      <c r="K35" s="104"/>
      <c r="L35" s="105">
        <f t="shared" si="1"/>
        <v>0</v>
      </c>
    </row>
    <row r="36" spans="1:12" ht="12.75">
      <c r="A36" s="103">
        <v>2011</v>
      </c>
      <c r="B36" s="103" t="s">
        <v>213</v>
      </c>
      <c r="C36" s="104"/>
      <c r="D36" s="104"/>
      <c r="E36" s="104"/>
      <c r="F36" s="104"/>
      <c r="G36" s="104"/>
      <c r="H36" s="104"/>
      <c r="I36" s="104"/>
      <c r="J36" s="104"/>
      <c r="K36" s="104"/>
      <c r="L36" s="105">
        <f t="shared" si="1"/>
        <v>0</v>
      </c>
    </row>
    <row r="37" spans="1:12" ht="12.75">
      <c r="A37" s="103">
        <v>2012</v>
      </c>
      <c r="B37" s="109" t="s">
        <v>214</v>
      </c>
      <c r="C37" s="104"/>
      <c r="D37" s="104"/>
      <c r="E37" s="104"/>
      <c r="F37" s="104"/>
      <c r="G37" s="104"/>
      <c r="H37" s="104"/>
      <c r="I37" s="104"/>
      <c r="J37" s="104"/>
      <c r="K37" s="104"/>
      <c r="L37" s="105">
        <f t="shared" si="1"/>
        <v>0</v>
      </c>
    </row>
    <row r="38" spans="1:12" ht="12.75">
      <c r="A38" s="103">
        <v>2013</v>
      </c>
      <c r="B38" s="103" t="s">
        <v>121</v>
      </c>
      <c r="C38" s="104"/>
      <c r="D38" s="104"/>
      <c r="E38" s="104"/>
      <c r="F38" s="104"/>
      <c r="G38" s="104"/>
      <c r="H38" s="104"/>
      <c r="I38" s="104"/>
      <c r="J38" s="104"/>
      <c r="K38" s="104"/>
      <c r="L38" s="105">
        <f t="shared" si="1"/>
        <v>0</v>
      </c>
    </row>
    <row r="39" spans="1:12" ht="12.75">
      <c r="A39" s="103">
        <v>2014</v>
      </c>
      <c r="B39" s="103" t="s">
        <v>122</v>
      </c>
      <c r="C39" s="104"/>
      <c r="D39" s="104"/>
      <c r="E39" s="104"/>
      <c r="F39" s="104"/>
      <c r="G39" s="104"/>
      <c r="H39" s="104"/>
      <c r="I39" s="104"/>
      <c r="J39" s="104"/>
      <c r="K39" s="104"/>
      <c r="L39" s="105">
        <f t="shared" si="1"/>
        <v>0</v>
      </c>
    </row>
    <row r="40" spans="1:12" ht="12.75">
      <c r="A40" s="103">
        <v>2015</v>
      </c>
      <c r="B40" s="103" t="s">
        <v>123</v>
      </c>
      <c r="C40" s="104"/>
      <c r="D40" s="104"/>
      <c r="E40" s="104"/>
      <c r="F40" s="104"/>
      <c r="G40" s="104"/>
      <c r="H40" s="104"/>
      <c r="I40" s="104"/>
      <c r="J40" s="104"/>
      <c r="K40" s="104"/>
      <c r="L40" s="105">
        <f t="shared" si="1"/>
        <v>0</v>
      </c>
    </row>
    <row r="41" spans="1:12" ht="11.25" customHeight="1">
      <c r="A41" s="103" t="s">
        <v>126</v>
      </c>
      <c r="B41" s="103" t="s">
        <v>127</v>
      </c>
      <c r="C41" s="104"/>
      <c r="D41" s="104"/>
      <c r="E41" s="104"/>
      <c r="F41" s="104"/>
      <c r="G41" s="104"/>
      <c r="H41" s="104"/>
      <c r="I41" s="104"/>
      <c r="J41" s="104"/>
      <c r="K41" s="104"/>
      <c r="L41" s="105">
        <f t="shared" si="1"/>
        <v>0</v>
      </c>
    </row>
    <row r="42" spans="1:12" ht="11.25" customHeight="1">
      <c r="A42" s="103">
        <v>2016</v>
      </c>
      <c r="B42" s="103" t="s">
        <v>215</v>
      </c>
      <c r="C42" s="104"/>
      <c r="D42" s="104"/>
      <c r="E42" s="104"/>
      <c r="F42" s="104"/>
      <c r="G42" s="104"/>
      <c r="H42" s="104"/>
      <c r="I42" s="104"/>
      <c r="J42" s="104"/>
      <c r="K42" s="104"/>
      <c r="L42" s="105">
        <f t="shared" si="1"/>
        <v>0</v>
      </c>
    </row>
    <row r="43" spans="1:12" ht="12.75">
      <c r="A43" s="103">
        <v>2017</v>
      </c>
      <c r="B43" s="103" t="s">
        <v>128</v>
      </c>
      <c r="C43" s="104"/>
      <c r="D43" s="104"/>
      <c r="E43" s="104"/>
      <c r="F43" s="104"/>
      <c r="G43" s="104"/>
      <c r="H43" s="104"/>
      <c r="I43" s="104"/>
      <c r="J43" s="104"/>
      <c r="K43" s="104"/>
      <c r="L43" s="105">
        <f t="shared" si="1"/>
        <v>0</v>
      </c>
    </row>
    <row r="44" spans="1:12" ht="12.75">
      <c r="A44" s="106">
        <v>3000</v>
      </c>
      <c r="B44" s="103" t="s">
        <v>129</v>
      </c>
      <c r="C44" s="102"/>
      <c r="D44" s="102"/>
      <c r="E44" s="102"/>
      <c r="F44" s="102"/>
      <c r="G44" s="102"/>
      <c r="H44" s="102"/>
      <c r="I44" s="102"/>
      <c r="J44" s="102"/>
      <c r="K44" s="102"/>
      <c r="L44" s="105">
        <f t="shared" si="1"/>
        <v>0</v>
      </c>
    </row>
    <row r="45" spans="1:12" ht="12.75">
      <c r="A45" s="106">
        <v>4000</v>
      </c>
      <c r="B45" s="106" t="s">
        <v>130</v>
      </c>
      <c r="C45" s="104"/>
      <c r="D45" s="104"/>
      <c r="E45" s="104">
        <v>245000000</v>
      </c>
      <c r="F45" s="104">
        <v>55000000</v>
      </c>
      <c r="G45" s="104"/>
      <c r="H45" s="104"/>
      <c r="I45" s="104">
        <v>1500000000</v>
      </c>
      <c r="J45" s="104"/>
      <c r="K45" s="104"/>
      <c r="L45" s="105">
        <f t="shared" si="1"/>
        <v>1800000000</v>
      </c>
    </row>
    <row r="46" spans="1:12" ht="12.75">
      <c r="A46" s="106">
        <v>5000</v>
      </c>
      <c r="B46" s="106" t="s">
        <v>131</v>
      </c>
      <c r="C46" s="104"/>
      <c r="D46" s="104"/>
      <c r="E46" s="104"/>
      <c r="F46" s="104"/>
      <c r="G46" s="104"/>
      <c r="H46" s="104"/>
      <c r="I46" s="104"/>
      <c r="J46" s="104"/>
      <c r="K46" s="104"/>
      <c r="L46" s="105">
        <f t="shared" si="1"/>
        <v>0</v>
      </c>
    </row>
    <row r="47" spans="1:12" ht="12.75">
      <c r="A47" s="106">
        <v>6000</v>
      </c>
      <c r="B47" s="106" t="s">
        <v>132</v>
      </c>
      <c r="C47" s="102"/>
      <c r="D47" s="102"/>
      <c r="E47" s="102"/>
      <c r="F47" s="102"/>
      <c r="G47" s="102"/>
      <c r="H47" s="102"/>
      <c r="I47" s="102"/>
      <c r="J47" s="102"/>
      <c r="K47" s="102"/>
      <c r="L47" s="105">
        <f t="shared" si="1"/>
        <v>0</v>
      </c>
    </row>
    <row r="48" spans="1:12" ht="12.75">
      <c r="A48" s="106">
        <v>7000</v>
      </c>
      <c r="B48" s="106" t="s">
        <v>133</v>
      </c>
      <c r="C48" s="102"/>
      <c r="D48" s="102"/>
      <c r="E48" s="102"/>
      <c r="F48" s="102"/>
      <c r="G48" s="102"/>
      <c r="H48" s="102"/>
      <c r="I48" s="102"/>
      <c r="J48" s="102"/>
      <c r="K48" s="102"/>
      <c r="L48" s="105">
        <f t="shared" si="1"/>
        <v>0</v>
      </c>
    </row>
    <row r="49" spans="1:12" ht="12.75">
      <c r="A49" s="110"/>
      <c r="B49" s="110" t="s">
        <v>30</v>
      </c>
      <c r="C49" s="111">
        <f>+C11+C14+C44+C45+C46+C47+C48</f>
        <v>131000000</v>
      </c>
      <c r="D49" s="111">
        <f>+D11+D14+D44+D45+D46+D47+D48</f>
        <v>190000000</v>
      </c>
      <c r="E49" s="111">
        <f>+E11+E14+E44+E45+E46+E47+E48</f>
        <v>245000000</v>
      </c>
      <c r="F49" s="111">
        <f>+F11+F14+F44+F45+F46+F47+F48</f>
        <v>55000000</v>
      </c>
      <c r="G49" s="111">
        <f>+G11+G14+G44+G45+G46+G47+G48</f>
        <v>40000000</v>
      </c>
      <c r="H49" s="111">
        <f>+H11+H14+H44+H45+H46+H47+H48</f>
        <v>100000000</v>
      </c>
      <c r="I49" s="111">
        <f>+I11+I14+I44+I45+I46+I47+I48</f>
        <v>1500000000</v>
      </c>
      <c r="J49" s="111">
        <f>SUM(J12:J48)</f>
        <v>25000000</v>
      </c>
      <c r="K49" s="111">
        <f>SUM(K11+K14+K21+K25+K28+K44+K48)</f>
        <v>14000000</v>
      </c>
      <c r="L49" s="111">
        <f>+L11+L14+L44+L45+L46+L47+L48</f>
        <v>2300000000</v>
      </c>
    </row>
  </sheetData>
  <sheetProtection/>
  <mergeCells count="12">
    <mergeCell ref="F5:H5"/>
    <mergeCell ref="A6:B6"/>
    <mergeCell ref="C6:E6"/>
    <mergeCell ref="F6:H6"/>
    <mergeCell ref="A7:L7"/>
    <mergeCell ref="A9:A10"/>
    <mergeCell ref="B9:B10"/>
    <mergeCell ref="L9:L10"/>
    <mergeCell ref="C9:K9"/>
    <mergeCell ref="A1:B5"/>
    <mergeCell ref="C1:H4"/>
    <mergeCell ref="C5:E5"/>
  </mergeCells>
  <printOptions/>
  <pageMargins left="1.1811023622047245" right="0.7874015748031497" top="0.2362204724409449" bottom="0.21" header="0" footer="0"/>
  <pageSetup horizontalDpi="600" verticalDpi="600" orientation="landscape" paperSize="14" scale="95" r:id="rId2"/>
  <drawing r:id="rId1"/>
</worksheet>
</file>

<file path=xl/worksheets/sheet9.xml><?xml version="1.0" encoding="utf-8"?>
<worksheet xmlns="http://schemas.openxmlformats.org/spreadsheetml/2006/main" xmlns:r="http://schemas.openxmlformats.org/officeDocument/2006/relationships">
  <dimension ref="A1:J21"/>
  <sheetViews>
    <sheetView tabSelected="1" zoomScalePageLayoutView="0" workbookViewId="0" topLeftCell="A1">
      <selection activeCell="B17" sqref="B17"/>
    </sheetView>
  </sheetViews>
  <sheetFormatPr defaultColWidth="11.421875" defaultRowHeight="12.75"/>
  <cols>
    <col min="2" max="2" width="17.140625" style="0" customWidth="1"/>
    <col min="3" max="3" width="11.28125" style="0" customWidth="1"/>
    <col min="4" max="4" width="20.140625" style="0" bestFit="1" customWidth="1"/>
    <col min="5" max="5" width="16.57421875" style="0" customWidth="1"/>
    <col min="6" max="6" width="26.8515625" style="0" customWidth="1"/>
    <col min="7" max="7" width="16.57421875" style="0" customWidth="1"/>
    <col min="8" max="8" width="11.8515625" style="0" customWidth="1"/>
    <col min="9" max="9" width="13.140625" style="0" customWidth="1"/>
    <col min="10" max="10" width="11.421875" style="0" hidden="1" customWidth="1"/>
  </cols>
  <sheetData>
    <row r="1" spans="1:10" ht="12.75">
      <c r="A1" s="272"/>
      <c r="B1" s="273"/>
      <c r="C1" s="215" t="s">
        <v>241</v>
      </c>
      <c r="D1" s="165"/>
      <c r="E1" s="165"/>
      <c r="F1" s="165"/>
      <c r="G1" s="165"/>
      <c r="H1" s="166"/>
      <c r="I1" s="227"/>
      <c r="J1" s="227"/>
    </row>
    <row r="2" spans="1:10" ht="12.75">
      <c r="A2" s="274"/>
      <c r="B2" s="242"/>
      <c r="C2" s="167"/>
      <c r="D2" s="168"/>
      <c r="E2" s="168"/>
      <c r="F2" s="168"/>
      <c r="G2" s="168"/>
      <c r="H2" s="129"/>
      <c r="I2" s="227"/>
      <c r="J2" s="227"/>
    </row>
    <row r="3" spans="1:10" ht="12.75">
      <c r="A3" s="274"/>
      <c r="B3" s="242"/>
      <c r="C3" s="167"/>
      <c r="D3" s="168"/>
      <c r="E3" s="168"/>
      <c r="F3" s="168"/>
      <c r="G3" s="168"/>
      <c r="H3" s="129"/>
      <c r="I3" s="227" t="s">
        <v>242</v>
      </c>
      <c r="J3" s="227"/>
    </row>
    <row r="4" spans="1:10" ht="12.75">
      <c r="A4" s="274"/>
      <c r="B4" s="242"/>
      <c r="C4" s="119"/>
      <c r="D4" s="120"/>
      <c r="E4" s="120"/>
      <c r="F4" s="120"/>
      <c r="G4" s="120"/>
      <c r="H4" s="121"/>
      <c r="I4" s="351" t="s">
        <v>247</v>
      </c>
      <c r="J4" s="351"/>
    </row>
    <row r="5" spans="1:10" ht="13.5">
      <c r="A5" s="213"/>
      <c r="B5" s="214"/>
      <c r="C5" s="262" t="s">
        <v>243</v>
      </c>
      <c r="D5" s="263"/>
      <c r="E5" s="264"/>
      <c r="F5" s="262" t="s">
        <v>244</v>
      </c>
      <c r="G5" s="263"/>
      <c r="H5" s="263"/>
      <c r="I5" s="227"/>
      <c r="J5" s="227"/>
    </row>
    <row r="6" spans="1:10" ht="19.5">
      <c r="A6" s="270" t="s">
        <v>245</v>
      </c>
      <c r="B6" s="271"/>
      <c r="C6" s="262">
        <v>0</v>
      </c>
      <c r="D6" s="263"/>
      <c r="E6" s="264"/>
      <c r="F6" s="262" t="s">
        <v>246</v>
      </c>
      <c r="G6" s="263"/>
      <c r="H6" s="263"/>
      <c r="I6" s="227"/>
      <c r="J6" s="227"/>
    </row>
    <row r="7" spans="1:8" ht="15.75">
      <c r="A7" s="357" t="s">
        <v>189</v>
      </c>
      <c r="B7" s="357"/>
      <c r="C7" s="357"/>
      <c r="D7" s="357"/>
      <c r="E7" s="357"/>
      <c r="F7" s="357"/>
      <c r="G7" s="357"/>
      <c r="H7" s="357"/>
    </row>
    <row r="8" spans="1:8" ht="14.25" customHeight="1">
      <c r="A8" s="81"/>
      <c r="B8" s="81"/>
      <c r="C8" s="81"/>
      <c r="D8" s="81"/>
      <c r="E8" s="81"/>
      <c r="F8" s="81"/>
      <c r="G8" s="81"/>
      <c r="H8" s="82"/>
    </row>
    <row r="9" spans="1:8" ht="13.5" customHeight="1">
      <c r="A9" s="353" t="s">
        <v>14</v>
      </c>
      <c r="B9" s="353"/>
      <c r="C9" s="354" t="str">
        <f>'POA-01'!C9</f>
        <v>   CALIDAD DEL AIRE</v>
      </c>
      <c r="D9" s="354"/>
      <c r="E9" s="354"/>
      <c r="F9" s="354"/>
      <c r="G9" s="355" t="str">
        <f>'[3]POA-01'!I3</f>
        <v>CODIGO</v>
      </c>
      <c r="H9" s="356">
        <f>'POA-07'!E10</f>
        <v>1139013</v>
      </c>
    </row>
    <row r="10" spans="1:8" ht="14.25">
      <c r="A10" s="83"/>
      <c r="B10" s="83"/>
      <c r="C10" s="84"/>
      <c r="D10" s="84"/>
      <c r="E10" s="84"/>
      <c r="F10" s="84"/>
      <c r="G10" s="84"/>
      <c r="H10" s="84"/>
    </row>
    <row r="11" spans="3:8" ht="14.25">
      <c r="C11" s="85" t="s">
        <v>15</v>
      </c>
      <c r="D11" s="85"/>
      <c r="E11" s="9">
        <f>'POA-01'!C10</f>
        <v>2300000000</v>
      </c>
      <c r="F11" s="86"/>
      <c r="G11" s="86"/>
      <c r="H11" s="85"/>
    </row>
    <row r="12" spans="3:8" ht="14.25">
      <c r="C12" s="85" t="s">
        <v>16</v>
      </c>
      <c r="D12" s="85"/>
      <c r="E12" s="87"/>
      <c r="F12" s="86"/>
      <c r="G12" s="86"/>
      <c r="H12" s="85"/>
    </row>
    <row r="13" spans="3:8" ht="14.25">
      <c r="C13" s="85" t="s">
        <v>17</v>
      </c>
      <c r="D13" s="85"/>
      <c r="E13" s="9">
        <f>+E12+E11</f>
        <v>2300000000</v>
      </c>
      <c r="F13" s="86"/>
      <c r="G13" s="86"/>
      <c r="H13" s="85"/>
    </row>
    <row r="14" spans="3:5" ht="15" customHeight="1">
      <c r="C14" s="88"/>
      <c r="D14" s="89" t="s">
        <v>36</v>
      </c>
      <c r="E14" s="90" t="s">
        <v>186</v>
      </c>
    </row>
    <row r="15" spans="3:5" ht="16.5" customHeight="1">
      <c r="C15" s="89">
        <f>+'[2].xls].xls].xls].xls].xls].xls].xls]POA-07'!A8</f>
        <v>1000</v>
      </c>
      <c r="D15" s="89" t="str">
        <f>+'[2].xls].xls].xls].xls].xls].xls].xls]POA-07'!B8</f>
        <v>SERVICIOS PERSONALES</v>
      </c>
      <c r="E15" s="89">
        <f>'POA-07'!C14</f>
        <v>68000000</v>
      </c>
    </row>
    <row r="16" spans="3:5" ht="12.75">
      <c r="C16" s="89">
        <f>+'[2].xls].xls].xls].xls].xls].xls].xls]POA-07'!A11</f>
        <v>2000</v>
      </c>
      <c r="D16" s="89" t="str">
        <f>+'[2].xls].xls].xls].xls].xls].xls].xls]POA-07'!B11</f>
        <v>GASTOS GENERALES</v>
      </c>
      <c r="E16" s="89">
        <f>'POA-07'!C17</f>
        <v>459100000</v>
      </c>
    </row>
    <row r="17" spans="3:5" ht="12.75">
      <c r="C17" s="89">
        <f>+'[2].xls].xls].xls].xls].xls].xls].xls]POA-07'!A46</f>
        <v>5000</v>
      </c>
      <c r="D17" s="89" t="str">
        <f>+'[2].xls].xls].xls].xls].xls].xls].xls]POA-07'!B46</f>
        <v>CONTRATOS</v>
      </c>
      <c r="E17" s="89">
        <f>'POA-07'!C52</f>
        <v>1842900000</v>
      </c>
    </row>
    <row r="18" spans="3:5" ht="12.75">
      <c r="C18" s="89">
        <f>+'[2].xls].xls].xls].xls].xls].xls].xls]POA-07'!A47</f>
        <v>6000</v>
      </c>
      <c r="D18" s="89" t="str">
        <f>+'[2].xls].xls].xls].xls].xls].xls].xls]POA-07'!B47</f>
        <v>CONVENIOS</v>
      </c>
      <c r="E18" s="89">
        <f>'POA-07'!C53</f>
        <v>0</v>
      </c>
    </row>
    <row r="19" ht="12.75">
      <c r="G19" s="28"/>
    </row>
    <row r="21" ht="12.75">
      <c r="I21" s="28"/>
    </row>
  </sheetData>
  <sheetProtection/>
  <mergeCells count="11">
    <mergeCell ref="I4:J4"/>
    <mergeCell ref="C5:E5"/>
    <mergeCell ref="F5:H5"/>
    <mergeCell ref="A6:B6"/>
    <mergeCell ref="C6:E6"/>
    <mergeCell ref="F6:H6"/>
    <mergeCell ref="A7:H7"/>
    <mergeCell ref="A9:B9"/>
    <mergeCell ref="C9:F9"/>
    <mergeCell ref="A1:B5"/>
    <mergeCell ref="C1:H4"/>
  </mergeCells>
  <printOptions/>
  <pageMargins left="0.7" right="0.7" top="0.75" bottom="0.75" header="0.3" footer="0.3"/>
  <pageSetup horizontalDpi="600" verticalDpi="600" orientation="landscape" paperSize="1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corpoguajira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monitoreo2</dc:creator>
  <cp:keywords/>
  <dc:description/>
  <cp:lastModifiedBy>PEDRO MEJIA</cp:lastModifiedBy>
  <cp:lastPrinted>2010-03-09T21:17:36Z</cp:lastPrinted>
  <dcterms:created xsi:type="dcterms:W3CDTF">2006-11-24T20:03:21Z</dcterms:created>
  <dcterms:modified xsi:type="dcterms:W3CDTF">2010-03-09T21:28:01Z</dcterms:modified>
  <cp:category/>
  <cp:version/>
  <cp:contentType/>
  <cp:contentStatus/>
</cp:coreProperties>
</file>