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CAEM\CONVENIOS-CONTRATOS\EN EJECUCIÓN\MADS - mitigación y adaptación\Entregas Finales\Guajira\"/>
    </mc:Choice>
  </mc:AlternateContent>
  <bookViews>
    <workbookView xWindow="0" yWindow="0" windowWidth="23040" windowHeight="9396"/>
  </bookViews>
  <sheets>
    <sheet name="Cadena de Valor_Guajira" sheetId="3" r:id="rId1"/>
    <sheet name="Cronograma actividades_Guajira" sheetId="16" r:id="rId2"/>
    <sheet name="APU_Guajira" sheetId="17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53" i="3" l="1"/>
  <c r="V53" i="3"/>
  <c r="G30" i="17"/>
  <c r="G31" i="17"/>
  <c r="G32" i="17"/>
  <c r="G33" i="17"/>
  <c r="G34" i="17"/>
  <c r="G35" i="17"/>
  <c r="G36" i="17"/>
  <c r="G37" i="17"/>
  <c r="G38" i="17"/>
  <c r="G39" i="17"/>
  <c r="H39" i="17" s="1"/>
  <c r="E23" i="17"/>
  <c r="G23" i="17"/>
  <c r="F24" i="17"/>
  <c r="G24" i="17"/>
  <c r="G25" i="17"/>
  <c r="G14" i="17"/>
  <c r="F15" i="17"/>
  <c r="G15" i="17"/>
  <c r="G16" i="17"/>
  <c r="G17" i="17"/>
  <c r="G18" i="17"/>
  <c r="G19" i="17"/>
  <c r="F9" i="17"/>
  <c r="G9" i="17" s="1"/>
  <c r="G10" i="17"/>
  <c r="H27" i="17" l="1"/>
  <c r="H40" i="17"/>
  <c r="H20" i="17"/>
  <c r="H11" i="17"/>
  <c r="H43" i="17"/>
  <c r="G46" i="17" s="1"/>
  <c r="H46" i="17" s="1"/>
  <c r="H47" i="17" s="1"/>
  <c r="H49" i="17" s="1"/>
  <c r="W47" i="3" l="1"/>
  <c r="S47" i="3" s="1"/>
  <c r="W26" i="3"/>
  <c r="W22" i="3"/>
  <c r="W7" i="3"/>
  <c r="W32" i="3"/>
  <c r="W41" i="3"/>
  <c r="S41" i="3" s="1"/>
  <c r="W29" i="3"/>
  <c r="T29" i="3" s="1"/>
  <c r="W12" i="3"/>
  <c r="W53" i="3" s="1"/>
  <c r="W35" i="3"/>
  <c r="S35" i="3" s="1"/>
  <c r="W38" i="3"/>
  <c r="T38" i="3" s="1"/>
  <c r="W28" i="3"/>
  <c r="T28" i="3" s="1"/>
  <c r="T32" i="3" l="1"/>
  <c r="S32" i="3"/>
  <c r="S22" i="3"/>
  <c r="S53" i="3" s="1"/>
  <c r="T22" i="3"/>
  <c r="S26" i="3"/>
  <c r="T26" i="3"/>
  <c r="T53" i="3" l="1"/>
</calcChain>
</file>

<file path=xl/sharedStrings.xml><?xml version="1.0" encoding="utf-8"?>
<sst xmlns="http://schemas.openxmlformats.org/spreadsheetml/2006/main" count="460" uniqueCount="251">
  <si>
    <t>Nombre del Proyecto</t>
  </si>
  <si>
    <t>Objetivo General Proyecto</t>
  </si>
  <si>
    <t>Objetivo específico (1)</t>
  </si>
  <si>
    <t>Actividades</t>
  </si>
  <si>
    <t>Valor de la distribución de los recursos de la vigencia atual que se debe ingresar al SUIFP de acuerdo a las actividades</t>
  </si>
  <si>
    <t xml:space="preserve">Producto  </t>
  </si>
  <si>
    <t>Indicador de Producto</t>
  </si>
  <si>
    <t>META INDICADOR DE PRODUCTO</t>
  </si>
  <si>
    <t>Unidad de Medida</t>
  </si>
  <si>
    <t>Código CPC</t>
  </si>
  <si>
    <t>Producto CPC</t>
  </si>
  <si>
    <t xml:space="preserve">Actividad </t>
  </si>
  <si>
    <t>Indicador de Gestión</t>
  </si>
  <si>
    <t>Unidad de medida Ind. Gestion</t>
  </si>
  <si>
    <t>META INDICADOR DE GESTIÓN</t>
  </si>
  <si>
    <t>Código CIIU</t>
  </si>
  <si>
    <t>Actividad CIIU</t>
  </si>
  <si>
    <t>Objetivo específico (2)</t>
  </si>
  <si>
    <t>Productos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</si>
  <si>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</si>
  <si>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Objetivo específico (3)</t>
  </si>
  <si>
    <t>Objetivo específico (4)</t>
  </si>
  <si>
    <t xml:space="preserve">NOMBRE DEL PROYECTO :  </t>
  </si>
  <si>
    <t xml:space="preserve">ESPECIFICACIÓN: </t>
  </si>
  <si>
    <t xml:space="preserve">UNIDAD DE MEDIDA </t>
  </si>
  <si>
    <t>Número</t>
  </si>
  <si>
    <t>Descripción</t>
  </si>
  <si>
    <t>Sub-Total</t>
  </si>
  <si>
    <t>Unidad</t>
  </si>
  <si>
    <t>Cantidad</t>
  </si>
  <si>
    <t>Valor-Total.</t>
  </si>
  <si>
    <t>Valor-total</t>
  </si>
  <si>
    <t>Mensualidad</t>
  </si>
  <si>
    <t xml:space="preserve">Formulación del Plan Integral de Cambio Climático Departamento de La Guajira
</t>
  </si>
  <si>
    <t xml:space="preserve">Formular el Plan Integral de Cambio Climático del Departamento de La Guajira </t>
  </si>
  <si>
    <t>Generar la información necesaria para la planificación de la Guajira compatible con el clima.</t>
  </si>
  <si>
    <t>Priorizar  recursos financieros para cambio climático en la Guajira</t>
  </si>
  <si>
    <t>Análisis de vulnerabilidad y riesgo asociado a variabilidad y cambio climático.</t>
  </si>
  <si>
    <t xml:space="preserve">Inventario departamental de GEI </t>
  </si>
  <si>
    <t>Documento que contenga análisis de vulnerabilidad y riesgo asociado a cambio climático y la variabilidad climática de la dimensión social, ambiental del territorio y el impacto económico de los efectos del cambio climático y la variabilidad climática</t>
  </si>
  <si>
    <t>Comité técnico de cambio climático</t>
  </si>
  <si>
    <t>1. Realizar un análisis del comportamiento histórico de variables climatológicas (temperatura y la precipitación) y predecir a futuro su comportamiento.</t>
  </si>
  <si>
    <t>2. Análisis de eventos hidroclimáticos extremos, así como la relación de los últimos fenómenos del niño y la niña y sus afectaciones económicas sociales y ambientales en el departamento.</t>
  </si>
  <si>
    <t xml:space="preserve">3. Selección del modelo matemático. </t>
  </si>
  <si>
    <t>4. Generación de los mapas de vulnerabilidad y riesgo asociado a la variabilidad y cambio climático.</t>
  </si>
  <si>
    <t>5. Definición de la capacidad adaptativa de la dimensión social, biofísica y sectorial.</t>
  </si>
  <si>
    <t>Documento que contenga inventario de GEI departamental</t>
  </si>
  <si>
    <t xml:space="preserve">Establecer el comité técnico de cambio climático para el departamento. </t>
  </si>
  <si>
    <t>1. Definir los actores clave. Mapa de actores</t>
  </si>
  <si>
    <t>2. Establecer los roles y funciones de cada uno de los actores que componen el comité técnico</t>
  </si>
  <si>
    <t>3. Firmar el memorando de entendimiento que formalice la gestión y operación del comité.</t>
  </si>
  <si>
    <t>Diplomado en temas de cambio climático</t>
  </si>
  <si>
    <t>1. Definir la temática de los módulos del diplomado</t>
  </si>
  <si>
    <t>2. Selección de los profesionales que serán capacitados</t>
  </si>
  <si>
    <t>3. Desarrollo del diplomado</t>
  </si>
  <si>
    <t>Diplomado sobre cambio climático</t>
  </si>
  <si>
    <t>(Unidad) Documento</t>
  </si>
  <si>
    <t>(Unidad) Comité</t>
  </si>
  <si>
    <t>(Unidad) Diplomado</t>
  </si>
  <si>
    <t xml:space="preserve">Proyectos formulados con asignación de presupuestos para su implementación. </t>
  </si>
  <si>
    <t>1. Establecer sectores prioritarios para implementar medidas de adaptación y mitigación.</t>
  </si>
  <si>
    <t>2. Para cada uno de los sectores construir una lista de posibles medidas mitigación y adaptación</t>
  </si>
  <si>
    <t>x</t>
  </si>
  <si>
    <t>1. Identificación de las fuentes de emisión</t>
  </si>
  <si>
    <t>2. Recolección de la información pertinente</t>
  </si>
  <si>
    <t>3. Aplicación de la metodología IPCC 2006 según el nivel</t>
  </si>
  <si>
    <t>4. Estimación de los GEI</t>
  </si>
  <si>
    <t>5. Determinación de las emisiones de los GEI en CO2 equivalente para cada sector</t>
  </si>
  <si>
    <t>6. Sumar las emisiones de los sectores en unidades de CO2 equivalente</t>
  </si>
  <si>
    <t>7. Cálculo de la incertidumbre de los resultados</t>
  </si>
  <si>
    <t>8.Análisis de categorías principales</t>
  </si>
  <si>
    <t>Formulación del Plan Integral de Cambio Climático Departamento de La Guajira</t>
  </si>
  <si>
    <t>Meses</t>
  </si>
  <si>
    <t>mes/equipo</t>
  </si>
  <si>
    <t>Papeleria</t>
  </si>
  <si>
    <t>Costo por producto</t>
  </si>
  <si>
    <t>Refrigerio</t>
  </si>
  <si>
    <t>Paquete</t>
  </si>
  <si>
    <t>Profesional experto en adaptación al cambio climático</t>
  </si>
  <si>
    <t>Profesional especializado en ánálisis económicos</t>
  </si>
  <si>
    <t>Medida de Adaptación para implementación temprana</t>
  </si>
  <si>
    <t>Media de mitigación</t>
  </si>
  <si>
    <t>Media de adaptación</t>
  </si>
  <si>
    <t>Tiquetes</t>
  </si>
  <si>
    <t>Viaticos</t>
  </si>
  <si>
    <t>1. Establecer sectores prioritarios para implementar medida de mitigación.</t>
  </si>
  <si>
    <t xml:space="preserve">2. Trabajo de campo con las agremiaciones comunitarias </t>
  </si>
  <si>
    <t>3. Implementación estufas de leña ecoeficientes y de parcelas leñeras</t>
  </si>
  <si>
    <t>4. Capacitación de los beneficiarios sobre el manejo de las estufas</t>
  </si>
  <si>
    <t>5. Pruebas de operación de las estufas</t>
  </si>
  <si>
    <t>6. Monitoreo y seguimiento a la medida implementada</t>
  </si>
  <si>
    <t>Unidad (Medida)</t>
  </si>
  <si>
    <t>1. Trabajo de campo con las agremiaciones comunitarias para identificar concesiones y uso del agua</t>
  </si>
  <si>
    <t>2. Levantamiento de información sobre legalidad del uso del recurso hídrico</t>
  </si>
  <si>
    <t>3. Acompañamiento para la formalización de concesiones ilegales</t>
  </si>
  <si>
    <t>4. Verificación de la disponibilidad de agua para otorgar concesiones durante proceso de formalización</t>
  </si>
  <si>
    <t>5. Talleres sobre uso racional del agua para riego, consumo humano y animal</t>
  </si>
  <si>
    <t>6. Implementación de instrumentos o medidas para optimizar el uso del recurso (p.e: llaves para cerrar y abrir el agua y evitar fugas o goteos, mantenimiento de canales, etc)</t>
  </si>
  <si>
    <t>GUAJIRA
(GOBERNACIÓN O CORPOGUAJIRA)</t>
  </si>
  <si>
    <t>Articular  a las instituciones y los actores claves de la Guajira en temas de cambio climático.</t>
  </si>
  <si>
    <t>Indicadores de gestión del Plan Integral de Cambio Climático y de evaluación del impacto de las medidas de mitigación y adaptación al cambio climático para los proyectos a implementar.</t>
  </si>
  <si>
    <t>Formular el documento del Plan Integral de Cambio Climático del departamento</t>
  </si>
  <si>
    <t>Articulación de los instrumentos de planificación territorial y ambiental con cambio climático</t>
  </si>
  <si>
    <t>Talleres de articulación de información para la estructuración de las Fichas de los Proyectos.</t>
  </si>
  <si>
    <t>(Unidad) Portafolio</t>
  </si>
  <si>
    <t>(Unidad) Indicadores de gestión</t>
  </si>
  <si>
    <t>(Unidad)
Documento</t>
  </si>
  <si>
    <t>Medida de Mitigación  para implementación temprana</t>
  </si>
  <si>
    <t>Evidencia de los talleres realizados con los actores</t>
  </si>
  <si>
    <t>Portafolio de proyectos de adaptación y mitigación al cambio climático para el departamento de Guajira.</t>
  </si>
  <si>
    <t>1. Identificacion de los instrumentos de planificación existentes en el departamento</t>
  </si>
  <si>
    <t xml:space="preserve">2. Identificar contenidos que aporten información de insumo al Plan </t>
  </si>
  <si>
    <t>3. Identificar las responsabilidades institucionales establecidas para coordinar acciones a las escalas pertinentes (nacional, regional, local) y  las directrices (e.g. políticas, desarrollos legislativos, criterios) que contribuyen a la implementación</t>
  </si>
  <si>
    <t>4. Incorporar los aspectos de cambio climático que sean relevantes</t>
  </si>
  <si>
    <t>Incorporación de cambio climático en POTs, POMCAS, PDD, Planes de Gestión del Riesgo</t>
  </si>
  <si>
    <t>1. Definir los  indicadores de gestión, producto e impacto, y las metas propuestas
2. Sistematizar los indicadores de impacto, gestión y producto, resultados intermedios, productos y los insumos y la gestión que se van a realizar
3. Establecer los alcances de cada acción
4. Definir quién es responsable de hacer el seguimiento y con qué periodicidad
5. Definir la metodología para la Evaluación de Impacto, y cómo se va a hacery a quién deberá reportar el seguimiento del plan</t>
  </si>
  <si>
    <t>Plan Integral de Cambio Climático para el Departamento</t>
  </si>
  <si>
    <t>Bateria de indicadores y metas propuestas con su metodología para seguimiento</t>
  </si>
  <si>
    <t>1. Estructurar el Plan teniendo en cuenta la información generada durante el inventario de GEI, analisis de vulnerabilidad, talleres con los actores e instituciones, indicadores de gestion, entre otra información que sea el resultado de este proyecto</t>
  </si>
  <si>
    <t>(Unidad) Instrumentos de planificación con componente de cambio climático</t>
  </si>
  <si>
    <t>(Unidad) 
Registros de talleres</t>
  </si>
  <si>
    <t xml:space="preserve">Implementar la Estrategia de Educación, Formación y Sensibilización a Públicos sobre  Cambio Climático a nivel Departamental </t>
  </si>
  <si>
    <t>Objetivos</t>
  </si>
  <si>
    <t xml:space="preserve">1. Mediante la participación conjunta con los actores públicos y privados involucrados, realizar la priorización de medidas de y adaptación y mitigación. </t>
  </si>
  <si>
    <t>2. Priorización de las medidas de mitigación y adaptación para ser implementadas en el territorio</t>
  </si>
  <si>
    <t>3. Construcción de perfiles de proyectos para cada una de las medidas escogidas</t>
  </si>
  <si>
    <t>Cronograma de actividades para la formulación del Plan Integral de Cambio Climático de la Guajira</t>
  </si>
  <si>
    <t>ANÁLISIS DE PRECIOS UNITARIOS</t>
  </si>
  <si>
    <t>Actividad</t>
  </si>
  <si>
    <t>I. EQUIPO</t>
  </si>
  <si>
    <t>Tipo</t>
  </si>
  <si>
    <t>Tarifa/Mes</t>
  </si>
  <si>
    <t xml:space="preserve">Cantidad </t>
  </si>
  <si>
    <t>Valor-Total</t>
  </si>
  <si>
    <t>II. MATERIALES</t>
  </si>
  <si>
    <t>Precio-Unit.</t>
  </si>
  <si>
    <t>III. TRANSPORTES</t>
  </si>
  <si>
    <t>Material</t>
  </si>
  <si>
    <t>Tarifa mes</t>
  </si>
  <si>
    <t>IV. MANO DE OBRA</t>
  </si>
  <si>
    <t>Total Costo Directo</t>
  </si>
  <si>
    <t>V. COSTOS INDIRECTOS</t>
  </si>
  <si>
    <t>Porcentaje</t>
  </si>
  <si>
    <t>Valor Total</t>
  </si>
  <si>
    <t>Precio unitario total aproximado al peso</t>
  </si>
  <si>
    <t>Formular el Plan Integral de Cambio Climático de La Guajira. Desarrollo de todos los objetivos y actividades descritos en la cadena de valor</t>
  </si>
  <si>
    <t xml:space="preserve">Trabajador </t>
  </si>
  <si>
    <t xml:space="preserve">Director de Proyecto </t>
  </si>
  <si>
    <t>Experto en Cambio Climático. Título profesional en áreas de Ingeniería, administración, ciencias económicas, sociales, naturales y/o ambientales. Con título de posgrado en la modalidad de Maestria en áreas de estudios ambientales o afines.  Experiencia general de más de 10 años con experiencia específica de más de 24 meses en fomulación de proyectos de cambio climático</t>
  </si>
  <si>
    <t>Jornal Mensual*</t>
  </si>
  <si>
    <t>* El jornal mensual toma como base lo establecido en el Decreto 185 de 2014 en el Articulo 7</t>
  </si>
  <si>
    <t>Título profesional en áreas de Ingeniería, administración, ciencias económicas, sociales, naturales y/o ambientales. Con título de posgrado en la modalidad de Maestría en áreas de estudios de  ciencias ambientales y/o sociales y/o energía y/o forestal y/o agricultura. Con experiencia general mínima de 6 años y específica de más de 2 años en proyectos de adaptación al cambio climático.</t>
  </si>
  <si>
    <t>Profesional experto en mitigación del cambio climático</t>
  </si>
  <si>
    <t>equipo</t>
  </si>
  <si>
    <t>Refrigerios talleres/diplomado/concertación (20 actividades por 50 personas cada una)</t>
  </si>
  <si>
    <t>Espacio</t>
  </si>
  <si>
    <t>Equipos de video Beam (20 actividades que requieren video beam)</t>
  </si>
  <si>
    <t>Recorridos por el departamento (levantamiento de información, talleres con actores, concertaciones)</t>
  </si>
  <si>
    <t>Traslados desde/hacia Riohacha-el interior del país</t>
  </si>
  <si>
    <t>Espacio talleres de articulación/concertación y diplomado</t>
  </si>
  <si>
    <t>Transporte de materiales medidas de adaptación y mitigación de implementación temprana</t>
  </si>
  <si>
    <t>Flete</t>
  </si>
  <si>
    <t>Título profesional en áreas de Ingeniería, administración, ciencias económicas, sociales, naturales y/o ambientales. Con título de posgrado en la modalidad de Maestría en áreas de estudios de  ciencias ambientales y/o sociales y/o energía y/o forestal y/o agricultura. Con experiencia general mínima de 6 años y específica de más de 2 años en proyectos de mitigación al cambio climático.</t>
  </si>
  <si>
    <t>Materiales</t>
  </si>
  <si>
    <t>Materiales e insumos implementación instrumentos o medidas para optimizar uso del recurso (Medida de adaptación)</t>
  </si>
  <si>
    <t>Materiales e insumos implementación estufas de leña ecoeficientes. (Medida de mitigación)</t>
  </si>
  <si>
    <t>Materiales e insumos implementación Parcelas Leñeras (Medida de mitigación)</t>
  </si>
  <si>
    <t>Profesional Experto en SIG</t>
  </si>
  <si>
    <t xml:space="preserve">Título profesional en áreas de Ingeniería, Física, Matemática o  Estadística, Naturales y/o Ambientales. Con título de posgrado en la modalidad de especialización o Maestría Sistemas de Información Geográfica –SIG, Geomática, meteorología, modelación numérica o áreas afines. Con experiencia mínima general de  cuatro años (4) y especifica de trece (13) meses de experiencia en la realización de proyectos sobre mitigación y adaptación al cambio climático. </t>
  </si>
  <si>
    <t>Profesional en ciencias económicas, ingenieriles ciencias sociales. Con posgrado en modalidad de Maestría  ciencias económicas, ambientales,  administración,  ingenieril y/o medio ambiente. Con experiencia general de seis (6) años y 2 años de experiencia específica en la formulación/evaluación de proyectos de mitigación y adaptación al cambio climático.</t>
  </si>
  <si>
    <t>Profesional social</t>
  </si>
  <si>
    <t>Profesional en ciencias sociales, psicología o afines. Con experiencia en el manejo de comunidades y en facilitar talleres técnicos. Minimo 5 años de experiencia general y 1 año de experiencia específica en proyectos ambientales.</t>
  </si>
  <si>
    <t>Profesional experto en educación ambiental</t>
  </si>
  <si>
    <t>Título profesional en áreas de Ingeniería, administración, ciencias económicas, sociales, naturales y/o ambientales. Con título de posgrado en la modalidad  Maestría en Ciencias ambientales y/o educación ambiental. Mínima general de seis años (6) y especifica de seis (6) meses.</t>
  </si>
  <si>
    <t>Profesionales ambientales de apoyo</t>
  </si>
  <si>
    <t>Tiempo en meses</t>
  </si>
  <si>
    <t>Título profesional en áreas de Ingeniería ambiental, forestal, agropecuaria, agroindustrial, administración ambiental,  ciencias naturales y/o ambientales. Con un año de experiencia en mitigación ó adaptación al cambio climático.</t>
  </si>
  <si>
    <t>Asesor en ordenamiento territorial y gestion del riesgo</t>
  </si>
  <si>
    <t>Asesor experto en estufas eficientes y parcelas leñeras</t>
  </si>
  <si>
    <t>Título profesional en áreas de Ingeniería ambiental, forestal y/o agropecuaria. Con experiencia específica de más de 2 años en el diseño e implementación de proyectos de estufas eficientes y parcelas leñeras.</t>
  </si>
  <si>
    <t>Título profesional en áreas de Ingeniería, administración, ciencias económicas, sociales, naturales y/o ambientales. Con título de posgrado en la modalidad de Maestría en áreas de ordenamiento territorial. Con experiencia general mínima de 6 años y específica de más de 2 años en gestion del riesgo/ ordenamiento territorial.</t>
  </si>
  <si>
    <t>Gastos operativos</t>
  </si>
  <si>
    <t>Equipos de computo (7 equipos para el equipo base)</t>
  </si>
  <si>
    <t>Peso de cada actividad en el presupuesto de acuerdo a la duración</t>
  </si>
  <si>
    <t>1. Mediante la participación conjunta con los actores públicos y privados involucrados, realizar la priorización de medidas de y adaptación y mitigación. 
2. Priorización de las medidas de mitigación y adaptación para ser implementadas en el territorio
3. Construcción de perfiles de proyectos para cada una de las medidas escogidas</t>
  </si>
  <si>
    <t>Otros servicios de consultoría científica y técnica n.c.p.</t>
  </si>
  <si>
    <t>Otros tipos de servicios educativos y de formación, n.c.p.</t>
  </si>
  <si>
    <t>Otros tipos de educación n.c.p.</t>
  </si>
  <si>
    <t>Servicios de la administración pública relacionados con actividades laborales y proyectos de desarrollo multipropósito</t>
  </si>
  <si>
    <t>Actividades reguladoras y facilitadoras de la actividad económica</t>
  </si>
  <si>
    <t>8. Análisis de categorías principales</t>
  </si>
  <si>
    <t xml:space="preserve">6.  Validación y socialización del documento Análisis de vulnerabilidad y riesgo asociado a variabilidad y cambio climático del departamento </t>
  </si>
  <si>
    <t>9. Validación y socialización del documento Inventario de GEI del departamento</t>
  </si>
  <si>
    <t>5. Validación y socialización de la articulación de los instrumentos de la planificación territorial y ambiental con cambio climático</t>
  </si>
  <si>
    <t>1. Definir los  indicadores de gestión, producto e impacto, y las metas propuestas
2. Sistematizar los indicadores de impacto, gestión y producto, resultados intermedios, productos y los insumos y la gestión que se van a realizar
3. Establecer los alcances de cada acción
4. Definir quién es responsable de hacer el seguimiento y con qué periodicidad
5. Definir la metodología para la Evaluación de Impacto, y cómo se va a hacer y a quién deberá reportar el seguimiento del plan
6. Validación y socialización de los indicadores de gestión que se hayan definido</t>
  </si>
  <si>
    <t>1. Estructurar el Plan teniendo en cuenta la información generada durante el inventario de GEI, analisis de vulnerabilidad, talleres con los actores e instituciones, indicadores de gestion, entre otra información que sea el resultado de este proyecto
2. Validar y socializar el Plan Integral de Cambio Climático del departamento</t>
  </si>
  <si>
    <t>0900G069- Proyectos De Reducción O Captura De Gases De Efecto Invernadero (GEI) Acompañados En Los Sectores Colombianos</t>
  </si>
  <si>
    <t>Numero</t>
  </si>
  <si>
    <t>0900G094- Planes Estratégicos Formulados</t>
  </si>
  <si>
    <t>Un Plan Integral de Cambio Climático formulado y estructurado</t>
  </si>
  <si>
    <t>0900G116-Procesos De Educación Y Participación Social Fortalecidos</t>
  </si>
  <si>
    <t>Un taller para consolidar el comité técnico de cambio climático</t>
  </si>
  <si>
    <t>0900G126-Mesas De Trabajo Interinstitucionales Realizadas</t>
  </si>
  <si>
    <t>1000P204-Estudios Realizados</t>
  </si>
  <si>
    <t>Un documento con el análisis del comportamiento histórico de variables climatológicas (temperatura y la precipitación) y predecir a futuro su comportamiento.</t>
  </si>
  <si>
    <t>Un documento con el análisis de eventos hidroclimáticos extremos, así como la relación de los últimos fenómenos del niño y la niña y sus afectaciones económicas sociales y ambientales en el departamento.</t>
  </si>
  <si>
    <t>Un documento con los mapas de vulnerabilidad y riesgo asociado a la variabilidad y cambio climático.</t>
  </si>
  <si>
    <t>Un documento que contenga inventario de GEI departamental</t>
  </si>
  <si>
    <t>1000P304-Asistencia Tecnica A Entidades</t>
  </si>
  <si>
    <t xml:space="preserve">Un diplomado sobre cambio climático </t>
  </si>
  <si>
    <t>Un profesional de cada entidad clave</t>
  </si>
  <si>
    <t>Un documento con la definición de la capacidad adaptativa de la dimensión social, biofísica y sectorial.</t>
  </si>
  <si>
    <t>0900P073-Acciones De Revisión Y Ajuste De Normatividad E Instrumentos Técnicos Realizados Relacionados Con La Gestión Integral Del Recurso Hídrico</t>
  </si>
  <si>
    <t>Una verificación disponibilidad de agua para otorgar concesiones durante proceso de formalización</t>
  </si>
  <si>
    <t>0900P072-Capacitacion Y Asistencia Tecnica En Formulacion De Proyectos Ambientalmente Sostenibles.</t>
  </si>
  <si>
    <t>0900P006-Desarrollo De Modelos Interpretativos</t>
  </si>
  <si>
    <t xml:space="preserve">Un modelo matemático para el análisis de vulnerabilidad y riesgo asociado a cambio climático y la variabilidad climática </t>
  </si>
  <si>
    <t>0900P024-Fuentes Y Sumideros De Agua Identificados</t>
  </si>
  <si>
    <t>Una implementación de instrumentos o medidas para optimizar el uso del recurso (p.e: llaves para cerrar y abrir el agua y evitar fugas o goteos, mantenimiento de canales, etc)</t>
  </si>
  <si>
    <t>Un documento con el levantamiento de información sobre legalidad del uso del recurso hídrico y las fuentes de agua sobre la cual se realiza la implementación de la medida</t>
  </si>
  <si>
    <t>Un portafolio de proyectos de mitigación de GEI para cada uno de los sectores 
Un portafolio de proyectos de adaptación al cambio climático</t>
  </si>
  <si>
    <t>0900P091-Mapas Ambientales Elaborados</t>
  </si>
  <si>
    <t>0900P094-Organizaciones Comunitarias Fortalecidas O Constituidas</t>
  </si>
  <si>
    <t>Un trabajo de campo con las agremiaciones comunitarias del sur del departamento</t>
  </si>
  <si>
    <t>0900P109-Proyectos Ambientales Con Visitas O Acciones De Seguimiento</t>
  </si>
  <si>
    <t>Una implementación de 80 estufas de leña ecoeficientes y de 80 parcelas leñeras</t>
  </si>
  <si>
    <t>4. Capacitación de los beneficiarios sobre el manejo de las estufas y parcelas leñeras</t>
  </si>
  <si>
    <t>30 pruebas de operación de las estufas</t>
  </si>
  <si>
    <t>Un monitoreo y seguimiento a la medida implementada</t>
  </si>
  <si>
    <t>Un trabajo de campo con las agremiaciones comunitarias para identificar concesiones y uso del agua</t>
  </si>
  <si>
    <t>Un acompañamiento de las comunidades para la formalización de concesiones ilegales</t>
  </si>
  <si>
    <t>0900P139-Institucionalidades Locales Fortalecidas</t>
  </si>
  <si>
    <t>Una mesa tecnica donde se establecen los sectores para implementar medida de mitigación.</t>
  </si>
  <si>
    <t>Una mesa técnica donde se definan los actores clave a ser convocados al comité técnico de cambio climático</t>
  </si>
  <si>
    <t>Un documento donde se establecen los roles y funciones de cada uno de los actores que componen el comité técnico</t>
  </si>
  <si>
    <t>0900P169-Proyectos Institucionales Con Seguimiento Y Evaluación</t>
  </si>
  <si>
    <t xml:space="preserve">Una bateria de indicadores y metas propuestas con su metodología para seguimiento </t>
  </si>
  <si>
    <t>0900P186-Proyectos Sectoriales Apoyados En Su Formulación</t>
  </si>
  <si>
    <t>Un documento donde se establecen los sectores prioritarios para implementar medidas de adaptación y mitigación.</t>
  </si>
  <si>
    <t>0900P270-Estrategias de educación ambiental fortalecidas</t>
  </si>
  <si>
    <t>Un diplomado en temas de cambio climático diseñado por módulos</t>
  </si>
  <si>
    <t>0900P083-Estrategias Para La Contribución A La Adaptación Al Cambio Climático Diseñadas E Implementadas</t>
  </si>
  <si>
    <t>0900P278-Estrategias para la contribución a la mitigación y adaptación al cambio climatico diseñadas.</t>
  </si>
  <si>
    <t>1000P305-Actualizacion De Documentos</t>
  </si>
  <si>
    <t>Todos los instrumentos de planificacion existentes en el departamento actualizados con el componente de cambio climático incorporado</t>
  </si>
  <si>
    <t>Un documento donde se identifican los instrumentos de planificación existentes en el departamento</t>
  </si>
  <si>
    <t xml:space="preserve">Un documento donde se identifican los contenidos que aporten información de insumo al Plan </t>
  </si>
  <si>
    <t>Un documento donde se identifican las responsabilidades institucionales establecidas para coordinar acciones a las escalas pertinentes (nacional, regional, local) y  las directrices (e.g. políticas, desarrollos legislativos, criterios) que contribuyen a la implementación</t>
  </si>
  <si>
    <t>Al menos 4 talleres de articulación de información para la estructuración de las Fichas de los Proyectos.</t>
  </si>
  <si>
    <t>Al menos 95% de los beneficiarios del proyecto capacitados sobre el manejo de estufas y parcelas leñeras</t>
  </si>
  <si>
    <t>Al menos 95% de los beneficiarios del proyecto capacitados en uso racional del agua para riego, consumo humano y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</si>
</sst>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\ * #,##0.00_);_(&quot;$&quot;\ * \(#,##0.00\);_(&quot;$&quot;\ 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([$$-240A]\ * #,##0_);_([$$-240A]\ * \(#,##0\);_([$$-240A]\ * &quot;-&quot;_);_(@_)"/>
    <numFmt numFmtId="168" formatCode="_-* #,##0\ _€_-;\-* #,##0\ _€_-;_-* &quot;-&quot;??\ _€_-;_-@_-"/>
    <numFmt numFmtId="169" formatCode="#,##0.0"/>
    <numFmt numFmtId="170" formatCode="0\ &quot;meses&quot;"/>
    <numFmt numFmtId="171" formatCode="_-[$$-409]* #,##0.00_ ;_-[$$-409]* \-#,##0.00\ ;_-[$$-409]* &quot;-&quot;??_ ;_-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u/>
      <sz val="1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sz val="10"/>
      <name val="Trebuchet MS"/>
      <family val="2"/>
    </font>
    <font>
      <sz val="9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0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2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2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0" borderId="0" xfId="0" applyFont="1"/>
    <xf numFmtId="0" fontId="8" fillId="3" borderId="8" xfId="0" applyFont="1" applyFill="1" applyBorder="1" applyAlignment="1">
      <alignment vertical="center" wrapText="1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9" xfId="0" applyNumberFormat="1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6" fontId="7" fillId="2" borderId="2" xfId="5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7" fontId="8" fillId="0" borderId="32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6" fontId="7" fillId="2" borderId="3" xfId="5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7" fontId="8" fillId="0" borderId="33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7" fillId="2" borderId="4" xfId="5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17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/>
    </xf>
    <xf numFmtId="167" fontId="8" fillId="0" borderId="34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168" fontId="7" fillId="0" borderId="1" xfId="3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6" fontId="7" fillId="0" borderId="2" xfId="5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166" fontId="7" fillId="0" borderId="4" xfId="5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167" fontId="8" fillId="0" borderId="34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71" fontId="8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71" fontId="8" fillId="0" borderId="3" xfId="0" applyNumberFormat="1" applyFont="1" applyFill="1" applyBorder="1" applyAlignment="1">
      <alignment horizontal="center" vertical="center"/>
    </xf>
    <xf numFmtId="167" fontId="7" fillId="0" borderId="4" xfId="0" applyNumberFormat="1" applyFont="1" applyFill="1" applyBorder="1" applyAlignment="1">
      <alignment horizontal="center" vertical="center" wrapText="1"/>
    </xf>
    <xf numFmtId="171" fontId="8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6" fontId="8" fillId="0" borderId="2" xfId="5" applyFont="1" applyFill="1" applyBorder="1" applyAlignment="1">
      <alignment horizontal="center" vertical="center"/>
    </xf>
    <xf numFmtId="166" fontId="8" fillId="0" borderId="3" xfId="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horizontal="left" vertical="center" wrapText="1"/>
    </xf>
    <xf numFmtId="166" fontId="8" fillId="0" borderId="4" xfId="5" applyFont="1" applyFill="1" applyBorder="1" applyAlignment="1">
      <alignment horizontal="center" vertical="center"/>
    </xf>
    <xf numFmtId="0" fontId="7" fillId="4" borderId="21" xfId="0" applyFont="1" applyFill="1" applyBorder="1"/>
    <xf numFmtId="0" fontId="7" fillId="4" borderId="24" xfId="0" applyFont="1" applyFill="1" applyBorder="1"/>
    <xf numFmtId="0" fontId="7" fillId="4" borderId="22" xfId="0" applyFont="1" applyFill="1" applyBorder="1"/>
    <xf numFmtId="0" fontId="7" fillId="4" borderId="22" xfId="0" applyFont="1" applyFill="1" applyBorder="1" applyAlignment="1">
      <alignment horizontal="center"/>
    </xf>
    <xf numFmtId="0" fontId="7" fillId="4" borderId="22" xfId="0" applyFont="1" applyFill="1" applyBorder="1" applyAlignment="1">
      <alignment vertical="center" wrapText="1"/>
    </xf>
    <xf numFmtId="167" fontId="7" fillId="4" borderId="22" xfId="0" applyNumberFormat="1" applyFont="1" applyFill="1" applyBorder="1"/>
    <xf numFmtId="0" fontId="9" fillId="2" borderId="0" xfId="0" applyFont="1" applyFill="1"/>
    <xf numFmtId="0" fontId="6" fillId="2" borderId="0" xfId="0" applyFont="1" applyFill="1" applyAlignment="1">
      <alignment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23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23" xfId="0" applyFont="1" applyFill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0" fontId="5" fillId="0" borderId="14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left" vertical="center" textRotation="90" wrapText="1"/>
    </xf>
    <xf numFmtId="0" fontId="7" fillId="0" borderId="23" xfId="0" applyFont="1" applyFill="1" applyBorder="1" applyAlignment="1">
      <alignment horizontal="justify" vertical="center" wrapText="1"/>
    </xf>
    <xf numFmtId="0" fontId="6" fillId="0" borderId="23" xfId="0" applyFont="1" applyBorder="1" applyAlignment="1">
      <alignment wrapText="1"/>
    </xf>
    <xf numFmtId="49" fontId="5" fillId="0" borderId="37" xfId="0" applyNumberFormat="1" applyFont="1" applyFill="1" applyBorder="1" applyAlignment="1">
      <alignment horizontal="left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170" fontId="6" fillId="2" borderId="1" xfId="3" applyNumberFormat="1" applyFont="1" applyFill="1" applyBorder="1" applyAlignment="1">
      <alignment vertical="center" wrapText="1"/>
    </xf>
    <xf numFmtId="9" fontId="6" fillId="2" borderId="1" xfId="4" applyFont="1" applyFill="1" applyBorder="1" applyAlignment="1">
      <alignment vertical="center" wrapText="1"/>
    </xf>
    <xf numFmtId="168" fontId="11" fillId="2" borderId="0" xfId="0" applyNumberFormat="1" applyFont="1" applyFill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 wrapText="1"/>
    </xf>
    <xf numFmtId="0" fontId="13" fillId="0" borderId="9" xfId="2" quotePrefix="1" applyFont="1" applyBorder="1" applyAlignment="1">
      <alignment horizontal="center" vertical="center" wrapText="1"/>
    </xf>
    <xf numFmtId="0" fontId="13" fillId="0" borderId="20" xfId="2" quotePrefix="1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justify" vertical="center" wrapText="1"/>
    </xf>
    <xf numFmtId="0" fontId="16" fillId="0" borderId="9" xfId="2" applyFont="1" applyBorder="1" applyAlignment="1">
      <alignment horizontal="justify" vertical="center" wrapText="1"/>
    </xf>
    <xf numFmtId="0" fontId="16" fillId="0" borderId="20" xfId="2" applyFont="1" applyBorder="1" applyAlignment="1">
      <alignment horizontal="justify" vertical="center" wrapText="1"/>
    </xf>
    <xf numFmtId="3" fontId="14" fillId="0" borderId="1" xfId="2" applyNumberFormat="1" applyFont="1" applyBorder="1" applyAlignment="1">
      <alignment vertical="center"/>
    </xf>
    <xf numFmtId="4" fontId="14" fillId="0" borderId="1" xfId="2" applyNumberFormat="1" applyFont="1" applyBorder="1" applyAlignment="1">
      <alignment vertical="center"/>
    </xf>
    <xf numFmtId="0" fontId="14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/>
    </xf>
    <xf numFmtId="168" fontId="17" fillId="0" borderId="1" xfId="3" applyNumberFormat="1" applyFont="1" applyBorder="1" applyAlignment="1">
      <alignment vertical="center"/>
    </xf>
    <xf numFmtId="44" fontId="17" fillId="0" borderId="1" xfId="1" applyNumberFormat="1" applyFont="1" applyBorder="1" applyAlignment="1">
      <alignment vertical="center"/>
    </xf>
    <xf numFmtId="44" fontId="14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1" xfId="2" quotePrefix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3" fontId="14" fillId="0" borderId="1" xfId="2" applyNumberFormat="1" applyFont="1" applyBorder="1" applyAlignment="1">
      <alignment horizontal="center" vertical="center"/>
    </xf>
    <xf numFmtId="4" fontId="14" fillId="2" borderId="1" xfId="2" applyNumberFormat="1" applyFont="1" applyFill="1" applyBorder="1" applyAlignment="1">
      <alignment vertical="center"/>
    </xf>
    <xf numFmtId="0" fontId="14" fillId="0" borderId="1" xfId="2" applyFont="1" applyBorder="1" applyAlignment="1">
      <alignment vertical="center"/>
    </xf>
    <xf numFmtId="0" fontId="13" fillId="0" borderId="0" xfId="2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4" fillId="0" borderId="9" xfId="2" applyFont="1" applyBorder="1" applyAlignment="1">
      <alignment horizontal="justify" vertical="center" wrapText="1"/>
    </xf>
    <xf numFmtId="0" fontId="14" fillId="0" borderId="20" xfId="2" applyFont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center" vertical="center" wrapText="1"/>
    </xf>
    <xf numFmtId="168" fontId="15" fillId="2" borderId="1" xfId="3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0" fontId="14" fillId="0" borderId="1" xfId="2" applyFont="1" applyBorder="1" applyAlignment="1">
      <alignment horizontal="justify" vertical="center" wrapText="1"/>
    </xf>
    <xf numFmtId="0" fontId="16" fillId="0" borderId="1" xfId="2" applyFont="1" applyBorder="1" applyAlignment="1">
      <alignment horizontal="justify" vertical="center" wrapText="1"/>
    </xf>
    <xf numFmtId="2" fontId="14" fillId="2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Border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14" fillId="0" borderId="23" xfId="2" applyFont="1" applyBorder="1" applyAlignment="1">
      <alignment horizontal="left" vertical="center" wrapText="1"/>
    </xf>
    <xf numFmtId="0" fontId="14" fillId="0" borderId="9" xfId="2" applyFont="1" applyBorder="1" applyAlignment="1">
      <alignment horizontal="left" vertical="center" wrapText="1"/>
    </xf>
    <xf numFmtId="0" fontId="14" fillId="0" borderId="20" xfId="2" applyFont="1" applyBorder="1" applyAlignment="1">
      <alignment horizontal="left" vertical="center" wrapText="1"/>
    </xf>
    <xf numFmtId="4" fontId="14" fillId="0" borderId="1" xfId="2" applyNumberFormat="1" applyFont="1" applyFill="1" applyBorder="1" applyAlignment="1">
      <alignment horizontal="center" vertical="center"/>
    </xf>
    <xf numFmtId="4" fontId="14" fillId="0" borderId="1" xfId="2" applyNumberFormat="1" applyFont="1" applyFill="1" applyBorder="1" applyAlignment="1">
      <alignment vertical="center"/>
    </xf>
    <xf numFmtId="0" fontId="14" fillId="0" borderId="23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20" xfId="2" applyFont="1" applyBorder="1" applyAlignment="1">
      <alignment horizontal="left" vertical="center"/>
    </xf>
    <xf numFmtId="169" fontId="14" fillId="0" borderId="1" xfId="2" applyNumberFormat="1" applyFont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0" fontId="13" fillId="0" borderId="1" xfId="2" quotePrefix="1" applyFont="1" applyBorder="1" applyAlignment="1">
      <alignment horizontal="center" vertical="center"/>
    </xf>
    <xf numFmtId="0" fontId="14" fillId="0" borderId="1" xfId="2" applyFont="1" applyBorder="1" applyAlignment="1">
      <alignment vertical="center" wrapText="1"/>
    </xf>
    <xf numFmtId="0" fontId="13" fillId="0" borderId="27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4" fontId="14" fillId="0" borderId="0" xfId="2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165" fontId="13" fillId="0" borderId="0" xfId="2" applyNumberFormat="1" applyFont="1" applyAlignment="1">
      <alignment vertical="center"/>
    </xf>
    <xf numFmtId="0" fontId="14" fillId="0" borderId="0" xfId="2" applyFont="1" applyBorder="1" applyAlignment="1">
      <alignment vertical="center"/>
    </xf>
    <xf numFmtId="4" fontId="13" fillId="0" borderId="1" xfId="2" applyNumberFormat="1" applyFont="1" applyBorder="1" applyAlignment="1">
      <alignment vertical="center"/>
    </xf>
    <xf numFmtId="0" fontId="14" fillId="0" borderId="1" xfId="2" applyFont="1" applyBorder="1" applyAlignment="1">
      <alignment horizontal="centerContinuous" vertical="center"/>
    </xf>
    <xf numFmtId="9" fontId="14" fillId="0" borderId="1" xfId="2" applyNumberFormat="1" applyFont="1" applyBorder="1" applyAlignment="1">
      <alignment vertical="center"/>
    </xf>
    <xf numFmtId="0" fontId="14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3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/>
    </xf>
  </cellXfs>
  <cellStyles count="16"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Millares" xfId="3" builtinId="3"/>
    <cellStyle name="Moneda" xfId="1" builtinId="4"/>
    <cellStyle name="Moneda [0]" xfId="5" builtinId="7"/>
    <cellStyle name="Normal" xfId="0" builtinId="0"/>
    <cellStyle name="Normal 2" xfId="2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5"/>
  <sheetViews>
    <sheetView tabSelected="1" topLeftCell="A43" workbookViewId="0">
      <selection activeCell="C4" sqref="C4:K4"/>
    </sheetView>
  </sheetViews>
  <sheetFormatPr baseColWidth="10" defaultColWidth="10.88671875" defaultRowHeight="14.4" x14ac:dyDescent="0.3"/>
  <cols>
    <col min="1" max="1" width="3.88671875" style="11" customWidth="1"/>
    <col min="2" max="2" width="22.44140625" style="11" customWidth="1"/>
    <col min="3" max="3" width="27.33203125" style="11" customWidth="1"/>
    <col min="4" max="4" width="22.6640625" style="11" customWidth="1"/>
    <col min="5" max="6" width="7.109375" style="12" customWidth="1"/>
    <col min="7" max="7" width="6.33203125" style="12" bestFit="1" customWidth="1"/>
    <col min="8" max="8" width="7.109375" style="12" customWidth="1"/>
    <col min="9" max="9" width="14.33203125" style="11" customWidth="1"/>
    <col min="10" max="10" width="8" style="12" customWidth="1"/>
    <col min="11" max="11" width="23.44140625" style="12" customWidth="1"/>
    <col min="12" max="12" width="51.44140625" style="11" customWidth="1"/>
    <col min="13" max="13" width="27.44140625" style="11" customWidth="1"/>
    <col min="14" max="14" width="10.44140625" style="11" customWidth="1"/>
    <col min="15" max="15" width="17" style="12" customWidth="1"/>
    <col min="16" max="16" width="18.33203125" style="12" customWidth="1"/>
    <col min="17" max="17" width="10.44140625" style="11" customWidth="1"/>
    <col min="18" max="18" width="15.109375" style="11" customWidth="1"/>
    <col min="19" max="19" width="16.33203125" style="11" customWidth="1"/>
    <col min="20" max="20" width="15.88671875" style="11" bestFit="1" customWidth="1"/>
    <col min="21" max="22" width="11.44140625" style="11" customWidth="1"/>
    <col min="23" max="23" width="21" style="11" customWidth="1"/>
    <col min="24" max="16384" width="10.88671875" style="11"/>
  </cols>
  <sheetData>
    <row r="1" spans="1:50" ht="15" thickBot="1" x14ac:dyDescent="0.35"/>
    <row r="2" spans="1:50" s="17" customFormat="1" ht="28.5" customHeight="1" x14ac:dyDescent="0.3">
      <c r="A2" s="11"/>
      <c r="B2" s="13" t="s">
        <v>0</v>
      </c>
      <c r="C2" s="14" t="s">
        <v>33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s="17" customFormat="1" ht="53.25" customHeight="1" x14ac:dyDescent="0.3">
      <c r="A3" s="11"/>
      <c r="B3" s="18" t="s">
        <v>1</v>
      </c>
      <c r="C3" s="19" t="s">
        <v>34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7" customFormat="1" ht="35.25" customHeight="1" x14ac:dyDescent="0.3">
      <c r="A4" s="11"/>
      <c r="B4" s="22" t="s">
        <v>2</v>
      </c>
      <c r="C4" s="23"/>
      <c r="D4" s="24"/>
      <c r="E4" s="24"/>
      <c r="F4" s="24"/>
      <c r="G4" s="24"/>
      <c r="H4" s="24"/>
      <c r="I4" s="24"/>
      <c r="J4" s="24"/>
      <c r="K4" s="24"/>
      <c r="L4" s="24" t="s">
        <v>3</v>
      </c>
      <c r="M4" s="24"/>
      <c r="N4" s="24"/>
      <c r="O4" s="24"/>
      <c r="P4" s="24"/>
      <c r="Q4" s="24"/>
      <c r="R4" s="24"/>
      <c r="S4" s="25" t="s">
        <v>4</v>
      </c>
      <c r="T4" s="25"/>
      <c r="U4" s="25"/>
      <c r="V4" s="25"/>
      <c r="W4" s="26" t="s">
        <v>75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7" customFormat="1" ht="35.25" customHeight="1" x14ac:dyDescent="0.3">
      <c r="A5" s="11"/>
      <c r="B5" s="22"/>
      <c r="C5" s="23" t="s">
        <v>5</v>
      </c>
      <c r="D5" s="25" t="s">
        <v>6</v>
      </c>
      <c r="E5" s="25" t="s">
        <v>7</v>
      </c>
      <c r="F5" s="25"/>
      <c r="G5" s="25"/>
      <c r="H5" s="25"/>
      <c r="I5" s="25" t="s">
        <v>8</v>
      </c>
      <c r="J5" s="25" t="s">
        <v>9</v>
      </c>
      <c r="K5" s="25" t="s">
        <v>10</v>
      </c>
      <c r="L5" s="24" t="s">
        <v>11</v>
      </c>
      <c r="M5" s="24" t="s">
        <v>12</v>
      </c>
      <c r="N5" s="25" t="s">
        <v>13</v>
      </c>
      <c r="O5" s="27" t="s">
        <v>14</v>
      </c>
      <c r="P5" s="28"/>
      <c r="Q5" s="25" t="s">
        <v>15</v>
      </c>
      <c r="R5" s="24" t="s">
        <v>16</v>
      </c>
      <c r="S5" s="25"/>
      <c r="T5" s="25"/>
      <c r="U5" s="25"/>
      <c r="V5" s="25"/>
      <c r="W5" s="26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7" customFormat="1" ht="41.25" customHeight="1" thickBot="1" x14ac:dyDescent="0.35">
      <c r="A6" s="11"/>
      <c r="B6" s="29"/>
      <c r="C6" s="23"/>
      <c r="D6" s="25"/>
      <c r="E6" s="30">
        <v>2015</v>
      </c>
      <c r="F6" s="30">
        <v>2016</v>
      </c>
      <c r="G6" s="30">
        <v>2017</v>
      </c>
      <c r="H6" s="30">
        <v>2018</v>
      </c>
      <c r="I6" s="25"/>
      <c r="J6" s="25"/>
      <c r="K6" s="25"/>
      <c r="L6" s="24"/>
      <c r="M6" s="24"/>
      <c r="N6" s="25"/>
      <c r="O6" s="30">
        <v>2015</v>
      </c>
      <c r="P6" s="30">
        <v>2016</v>
      </c>
      <c r="Q6" s="25"/>
      <c r="R6" s="24"/>
      <c r="S6" s="30">
        <v>2015</v>
      </c>
      <c r="T6" s="30">
        <v>2016</v>
      </c>
      <c r="U6" s="30">
        <v>2017</v>
      </c>
      <c r="V6" s="30">
        <v>2018</v>
      </c>
      <c r="W6" s="26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7" customFormat="1" ht="52.5" customHeight="1" x14ac:dyDescent="0.3">
      <c r="A7" s="11"/>
      <c r="B7" s="31" t="s">
        <v>35</v>
      </c>
      <c r="C7" s="32" t="s">
        <v>37</v>
      </c>
      <c r="D7" s="33" t="s">
        <v>39</v>
      </c>
      <c r="E7" s="34" t="s">
        <v>62</v>
      </c>
      <c r="F7" s="34"/>
      <c r="G7" s="35"/>
      <c r="H7" s="35"/>
      <c r="I7" s="36" t="s">
        <v>56</v>
      </c>
      <c r="J7" s="37">
        <v>83139</v>
      </c>
      <c r="K7" s="37" t="s">
        <v>185</v>
      </c>
      <c r="L7" s="2" t="s">
        <v>41</v>
      </c>
      <c r="M7" s="38" t="s">
        <v>203</v>
      </c>
      <c r="N7" s="39" t="s">
        <v>25</v>
      </c>
      <c r="O7" s="38" t="s">
        <v>204</v>
      </c>
      <c r="P7" s="40"/>
      <c r="Q7" s="41">
        <v>7490</v>
      </c>
      <c r="R7" s="37" t="s">
        <v>185</v>
      </c>
      <c r="S7" s="42">
        <v>153023480.34285712</v>
      </c>
      <c r="T7" s="43"/>
      <c r="U7" s="43"/>
      <c r="V7" s="43"/>
      <c r="W7" s="44">
        <f>APU_Guajira!H49*'Cronograma actividades_Guajira'!E56</f>
        <v>153023480.34285712</v>
      </c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1:50" s="17" customFormat="1" ht="73.5" customHeight="1" x14ac:dyDescent="0.3">
      <c r="A8" s="11"/>
      <c r="B8" s="45"/>
      <c r="C8" s="46"/>
      <c r="D8" s="47"/>
      <c r="E8" s="34"/>
      <c r="F8" s="34"/>
      <c r="G8" s="35"/>
      <c r="H8" s="35"/>
      <c r="I8" s="48"/>
      <c r="J8" s="49"/>
      <c r="K8" s="49"/>
      <c r="L8" s="2" t="s">
        <v>42</v>
      </c>
      <c r="M8" s="38" t="s">
        <v>203</v>
      </c>
      <c r="N8" s="39" t="s">
        <v>25</v>
      </c>
      <c r="O8" s="38" t="s">
        <v>205</v>
      </c>
      <c r="P8" s="40"/>
      <c r="Q8" s="50"/>
      <c r="R8" s="49"/>
      <c r="S8" s="51"/>
      <c r="T8" s="52"/>
      <c r="U8" s="52"/>
      <c r="V8" s="52"/>
      <c r="W8" s="53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1:50" s="17" customFormat="1" ht="87.75" customHeight="1" x14ac:dyDescent="0.3">
      <c r="A9" s="11"/>
      <c r="B9" s="45"/>
      <c r="C9" s="46"/>
      <c r="D9" s="47"/>
      <c r="E9" s="34"/>
      <c r="F9" s="34"/>
      <c r="G9" s="35"/>
      <c r="H9" s="35"/>
      <c r="I9" s="48"/>
      <c r="J9" s="49"/>
      <c r="K9" s="49"/>
      <c r="L9" s="2" t="s">
        <v>43</v>
      </c>
      <c r="M9" s="38" t="s">
        <v>215</v>
      </c>
      <c r="N9" s="39" t="s">
        <v>25</v>
      </c>
      <c r="O9" s="38" t="s">
        <v>216</v>
      </c>
      <c r="P9" s="40"/>
      <c r="Q9" s="50"/>
      <c r="R9" s="49"/>
      <c r="S9" s="51"/>
      <c r="T9" s="52"/>
      <c r="U9" s="52"/>
      <c r="V9" s="52"/>
      <c r="W9" s="53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1:50" s="17" customFormat="1" ht="71.25" customHeight="1" x14ac:dyDescent="0.3">
      <c r="A10" s="11"/>
      <c r="B10" s="45"/>
      <c r="C10" s="46"/>
      <c r="D10" s="47"/>
      <c r="E10" s="34"/>
      <c r="F10" s="34"/>
      <c r="G10" s="35"/>
      <c r="H10" s="35"/>
      <c r="I10" s="48"/>
      <c r="J10" s="49"/>
      <c r="K10" s="49"/>
      <c r="L10" s="2" t="s">
        <v>44</v>
      </c>
      <c r="M10" s="38" t="s">
        <v>221</v>
      </c>
      <c r="N10" s="39" t="s">
        <v>25</v>
      </c>
      <c r="O10" s="38" t="s">
        <v>206</v>
      </c>
      <c r="P10" s="40"/>
      <c r="Q10" s="50"/>
      <c r="R10" s="49"/>
      <c r="S10" s="51"/>
      <c r="T10" s="52"/>
      <c r="U10" s="52"/>
      <c r="V10" s="52"/>
      <c r="W10" s="53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1:50" s="17" customFormat="1" ht="30" customHeight="1" x14ac:dyDescent="0.3">
      <c r="A11" s="11"/>
      <c r="B11" s="45"/>
      <c r="C11" s="54"/>
      <c r="D11" s="55"/>
      <c r="E11" s="34"/>
      <c r="F11" s="34"/>
      <c r="G11" s="35"/>
      <c r="H11" s="35"/>
      <c r="I11" s="56"/>
      <c r="J11" s="57"/>
      <c r="K11" s="57"/>
      <c r="L11" s="5" t="s">
        <v>45</v>
      </c>
      <c r="M11" s="38" t="s">
        <v>203</v>
      </c>
      <c r="N11" s="39" t="s">
        <v>25</v>
      </c>
      <c r="O11" s="38" t="s">
        <v>211</v>
      </c>
      <c r="P11" s="40"/>
      <c r="Q11" s="58"/>
      <c r="R11" s="57"/>
      <c r="S11" s="59"/>
      <c r="T11" s="60"/>
      <c r="U11" s="60"/>
      <c r="V11" s="60"/>
      <c r="W11" s="53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1:50" s="66" customFormat="1" ht="31.5" customHeight="1" x14ac:dyDescent="0.3">
      <c r="A12" s="11"/>
      <c r="B12" s="45"/>
      <c r="C12" s="61" t="s">
        <v>38</v>
      </c>
      <c r="D12" s="62" t="s">
        <v>46</v>
      </c>
      <c r="E12" s="63" t="s">
        <v>62</v>
      </c>
      <c r="F12" s="63"/>
      <c r="G12" s="63"/>
      <c r="H12" s="63"/>
      <c r="I12" s="63" t="s">
        <v>56</v>
      </c>
      <c r="J12" s="63">
        <v>83139</v>
      </c>
      <c r="K12" s="63" t="s">
        <v>185</v>
      </c>
      <c r="L12" s="8" t="s">
        <v>63</v>
      </c>
      <c r="M12" s="33" t="s">
        <v>203</v>
      </c>
      <c r="N12" s="36" t="s">
        <v>25</v>
      </c>
      <c r="O12" s="33" t="s">
        <v>207</v>
      </c>
      <c r="P12" s="64"/>
      <c r="Q12" s="41">
        <v>7490</v>
      </c>
      <c r="R12" s="41" t="s">
        <v>185</v>
      </c>
      <c r="S12" s="65">
        <v>153023480.34285712</v>
      </c>
      <c r="T12" s="65"/>
      <c r="U12" s="65"/>
      <c r="V12" s="65"/>
      <c r="W12" s="44">
        <f>APU_Guajira!H49*'Cronograma actividades_Guajira'!E57</f>
        <v>153023480.34285712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1:50" s="66" customFormat="1" x14ac:dyDescent="0.3">
      <c r="A13" s="11"/>
      <c r="B13" s="45"/>
      <c r="C13" s="67"/>
      <c r="D13" s="68"/>
      <c r="E13" s="63"/>
      <c r="F13" s="63"/>
      <c r="G13" s="63"/>
      <c r="H13" s="63"/>
      <c r="I13" s="63"/>
      <c r="J13" s="63"/>
      <c r="K13" s="63"/>
      <c r="L13" s="8" t="s">
        <v>64</v>
      </c>
      <c r="M13" s="47"/>
      <c r="N13" s="48"/>
      <c r="O13" s="47"/>
      <c r="P13" s="69"/>
      <c r="Q13" s="50"/>
      <c r="R13" s="50"/>
      <c r="S13" s="70"/>
      <c r="T13" s="70"/>
      <c r="U13" s="70"/>
      <c r="V13" s="70"/>
      <c r="W13" s="53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1:50" s="66" customFormat="1" ht="28.8" x14ac:dyDescent="0.3">
      <c r="A14" s="11"/>
      <c r="B14" s="45"/>
      <c r="C14" s="67"/>
      <c r="D14" s="68"/>
      <c r="E14" s="63"/>
      <c r="F14" s="63"/>
      <c r="G14" s="63"/>
      <c r="H14" s="63"/>
      <c r="I14" s="63"/>
      <c r="J14" s="63"/>
      <c r="K14" s="63"/>
      <c r="L14" s="8" t="s">
        <v>65</v>
      </c>
      <c r="M14" s="47"/>
      <c r="N14" s="48"/>
      <c r="O14" s="47"/>
      <c r="P14" s="69"/>
      <c r="Q14" s="50"/>
      <c r="R14" s="50"/>
      <c r="S14" s="70"/>
      <c r="T14" s="70"/>
      <c r="U14" s="70"/>
      <c r="V14" s="70"/>
      <c r="W14" s="53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 s="66" customFormat="1" x14ac:dyDescent="0.3">
      <c r="A15" s="11"/>
      <c r="B15" s="45"/>
      <c r="C15" s="67"/>
      <c r="D15" s="68"/>
      <c r="E15" s="63"/>
      <c r="F15" s="63"/>
      <c r="G15" s="63"/>
      <c r="H15" s="63"/>
      <c r="I15" s="63"/>
      <c r="J15" s="63"/>
      <c r="K15" s="63"/>
      <c r="L15" s="8" t="s">
        <v>66</v>
      </c>
      <c r="M15" s="47"/>
      <c r="N15" s="48"/>
      <c r="O15" s="47"/>
      <c r="P15" s="69"/>
      <c r="Q15" s="50"/>
      <c r="R15" s="50"/>
      <c r="S15" s="70"/>
      <c r="T15" s="70"/>
      <c r="U15" s="70"/>
      <c r="V15" s="70"/>
      <c r="W15" s="53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1:50" s="66" customFormat="1" ht="28.8" x14ac:dyDescent="0.3">
      <c r="A16" s="11"/>
      <c r="B16" s="45"/>
      <c r="C16" s="67"/>
      <c r="D16" s="68"/>
      <c r="E16" s="63"/>
      <c r="F16" s="63"/>
      <c r="G16" s="63"/>
      <c r="H16" s="63"/>
      <c r="I16" s="63"/>
      <c r="J16" s="63"/>
      <c r="K16" s="63"/>
      <c r="L16" s="8" t="s">
        <v>67</v>
      </c>
      <c r="M16" s="47"/>
      <c r="N16" s="48"/>
      <c r="O16" s="47"/>
      <c r="P16" s="69"/>
      <c r="Q16" s="50"/>
      <c r="R16" s="50"/>
      <c r="S16" s="70"/>
      <c r="T16" s="70"/>
      <c r="U16" s="70"/>
      <c r="V16" s="70"/>
      <c r="W16" s="53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:50" s="66" customFormat="1" ht="28.8" x14ac:dyDescent="0.3">
      <c r="A17" s="11"/>
      <c r="B17" s="45"/>
      <c r="C17" s="67"/>
      <c r="D17" s="68"/>
      <c r="E17" s="63"/>
      <c r="F17" s="63"/>
      <c r="G17" s="63"/>
      <c r="H17" s="63"/>
      <c r="I17" s="63"/>
      <c r="J17" s="63"/>
      <c r="K17" s="63"/>
      <c r="L17" s="8" t="s">
        <v>68</v>
      </c>
      <c r="M17" s="47"/>
      <c r="N17" s="48"/>
      <c r="O17" s="47"/>
      <c r="P17" s="69"/>
      <c r="Q17" s="50"/>
      <c r="R17" s="50"/>
      <c r="S17" s="70"/>
      <c r="T17" s="70"/>
      <c r="U17" s="70"/>
      <c r="V17" s="70"/>
      <c r="W17" s="53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1:50" s="66" customFormat="1" x14ac:dyDescent="0.3">
      <c r="A18" s="11"/>
      <c r="B18" s="45"/>
      <c r="C18" s="67"/>
      <c r="D18" s="68"/>
      <c r="E18" s="63"/>
      <c r="F18" s="63"/>
      <c r="G18" s="63"/>
      <c r="H18" s="63"/>
      <c r="I18" s="63"/>
      <c r="J18" s="63"/>
      <c r="K18" s="63"/>
      <c r="L18" s="8" t="s">
        <v>69</v>
      </c>
      <c r="M18" s="47"/>
      <c r="N18" s="48"/>
      <c r="O18" s="47"/>
      <c r="P18" s="69"/>
      <c r="Q18" s="50"/>
      <c r="R18" s="50"/>
      <c r="S18" s="70"/>
      <c r="T18" s="70"/>
      <c r="U18" s="70"/>
      <c r="V18" s="70"/>
      <c r="W18" s="53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1:50" s="66" customFormat="1" ht="15" thickBot="1" x14ac:dyDescent="0.35">
      <c r="A19" s="11"/>
      <c r="B19" s="71"/>
      <c r="C19" s="67"/>
      <c r="D19" s="68"/>
      <c r="E19" s="63"/>
      <c r="F19" s="63"/>
      <c r="G19" s="63"/>
      <c r="H19" s="63"/>
      <c r="I19" s="63"/>
      <c r="J19" s="63"/>
      <c r="K19" s="63"/>
      <c r="L19" s="8" t="s">
        <v>70</v>
      </c>
      <c r="M19" s="55"/>
      <c r="N19" s="56"/>
      <c r="O19" s="55"/>
      <c r="P19" s="72"/>
      <c r="Q19" s="50"/>
      <c r="R19" s="50"/>
      <c r="S19" s="73"/>
      <c r="T19" s="73"/>
      <c r="U19" s="73"/>
      <c r="V19" s="73"/>
      <c r="W19" s="74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1:50" s="17" customFormat="1" ht="15.75" customHeight="1" x14ac:dyDescent="0.3">
      <c r="A20" s="11"/>
      <c r="B20" s="75" t="s">
        <v>17</v>
      </c>
      <c r="C20" s="23" t="s">
        <v>18</v>
      </c>
      <c r="D20" s="25" t="s">
        <v>6</v>
      </c>
      <c r="E20" s="25" t="s">
        <v>7</v>
      </c>
      <c r="F20" s="25"/>
      <c r="G20" s="25"/>
      <c r="H20" s="25"/>
      <c r="I20" s="25" t="s">
        <v>8</v>
      </c>
      <c r="J20" s="25" t="s">
        <v>9</v>
      </c>
      <c r="K20" s="25" t="s">
        <v>19</v>
      </c>
      <c r="L20" s="25" t="s">
        <v>11</v>
      </c>
      <c r="M20" s="25" t="s">
        <v>12</v>
      </c>
      <c r="N20" s="25" t="s">
        <v>13</v>
      </c>
      <c r="O20" s="27" t="s">
        <v>14</v>
      </c>
      <c r="P20" s="28"/>
      <c r="Q20" s="25" t="s">
        <v>15</v>
      </c>
      <c r="R20" s="25" t="s">
        <v>16</v>
      </c>
      <c r="S20" s="25">
        <v>2015</v>
      </c>
      <c r="T20" s="25">
        <v>2016</v>
      </c>
      <c r="U20" s="25">
        <v>2017</v>
      </c>
      <c r="V20" s="25">
        <v>2018</v>
      </c>
      <c r="W20" s="26" t="s">
        <v>75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1:50" s="17" customFormat="1" x14ac:dyDescent="0.3">
      <c r="A21" s="11"/>
      <c r="B21" s="22"/>
      <c r="C21" s="23"/>
      <c r="D21" s="25"/>
      <c r="E21" s="30">
        <v>2015</v>
      </c>
      <c r="F21" s="30">
        <v>2016</v>
      </c>
      <c r="G21" s="30">
        <v>2017</v>
      </c>
      <c r="H21" s="30">
        <v>2018</v>
      </c>
      <c r="I21" s="25"/>
      <c r="J21" s="25"/>
      <c r="K21" s="25"/>
      <c r="L21" s="25"/>
      <c r="M21" s="25"/>
      <c r="N21" s="25"/>
      <c r="O21" s="30">
        <v>2015</v>
      </c>
      <c r="P21" s="30">
        <v>2016</v>
      </c>
      <c r="Q21" s="25"/>
      <c r="R21" s="25"/>
      <c r="S21" s="25"/>
      <c r="T21" s="25"/>
      <c r="U21" s="25"/>
      <c r="V21" s="25"/>
      <c r="W21" s="26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1:50" s="17" customFormat="1" ht="28.5" customHeight="1" x14ac:dyDescent="0.3">
      <c r="A22" s="11"/>
      <c r="B22" s="76" t="s">
        <v>99</v>
      </c>
      <c r="C22" s="61" t="s">
        <v>102</v>
      </c>
      <c r="D22" s="63" t="s">
        <v>114</v>
      </c>
      <c r="E22" s="63" t="s">
        <v>62</v>
      </c>
      <c r="F22" s="63" t="s">
        <v>62</v>
      </c>
      <c r="G22" s="63"/>
      <c r="H22" s="63"/>
      <c r="I22" s="63" t="s">
        <v>119</v>
      </c>
      <c r="J22" s="63">
        <v>83139</v>
      </c>
      <c r="K22" s="63" t="s">
        <v>185</v>
      </c>
      <c r="L22" s="8" t="s">
        <v>110</v>
      </c>
      <c r="M22" s="38" t="s">
        <v>203</v>
      </c>
      <c r="N22" s="39" t="s">
        <v>25</v>
      </c>
      <c r="O22" s="77" t="s">
        <v>245</v>
      </c>
      <c r="P22" s="77"/>
      <c r="Q22" s="37">
        <v>7490</v>
      </c>
      <c r="R22" s="37" t="s">
        <v>185</v>
      </c>
      <c r="S22" s="65">
        <f>W22*0.8</f>
        <v>122418784.2742857</v>
      </c>
      <c r="T22" s="65">
        <f>W22*0.2</f>
        <v>30604696.068571426</v>
      </c>
      <c r="U22" s="65"/>
      <c r="V22" s="65"/>
      <c r="W22" s="44">
        <f>APU_Guajira!H49*'Cronograma actividades_Guajira'!E58</f>
        <v>153023480.34285712</v>
      </c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1:50" s="17" customFormat="1" ht="30" customHeight="1" x14ac:dyDescent="0.3">
      <c r="A23" s="11"/>
      <c r="B23" s="45"/>
      <c r="C23" s="67"/>
      <c r="D23" s="63"/>
      <c r="E23" s="63"/>
      <c r="F23" s="63"/>
      <c r="G23" s="63"/>
      <c r="H23" s="63"/>
      <c r="I23" s="63"/>
      <c r="J23" s="63"/>
      <c r="K23" s="63"/>
      <c r="L23" s="8" t="s">
        <v>111</v>
      </c>
      <c r="M23" s="38" t="s">
        <v>203</v>
      </c>
      <c r="N23" s="39" t="s">
        <v>25</v>
      </c>
      <c r="O23" s="77" t="s">
        <v>246</v>
      </c>
      <c r="P23" s="77"/>
      <c r="Q23" s="49"/>
      <c r="R23" s="49"/>
      <c r="S23" s="70"/>
      <c r="T23" s="70"/>
      <c r="U23" s="70"/>
      <c r="V23" s="70"/>
      <c r="W23" s="53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1:50" s="17" customFormat="1" ht="30" customHeight="1" x14ac:dyDescent="0.3">
      <c r="A24" s="11"/>
      <c r="B24" s="45"/>
      <c r="C24" s="67"/>
      <c r="D24" s="63"/>
      <c r="E24" s="63"/>
      <c r="F24" s="63"/>
      <c r="G24" s="63"/>
      <c r="H24" s="63"/>
      <c r="I24" s="63"/>
      <c r="J24" s="63"/>
      <c r="K24" s="63"/>
      <c r="L24" s="8" t="s">
        <v>112</v>
      </c>
      <c r="M24" s="38" t="s">
        <v>231</v>
      </c>
      <c r="N24" s="78" t="s">
        <v>25</v>
      </c>
      <c r="O24" s="79" t="s">
        <v>247</v>
      </c>
      <c r="P24" s="77"/>
      <c r="Q24" s="49"/>
      <c r="R24" s="49"/>
      <c r="S24" s="70"/>
      <c r="T24" s="70"/>
      <c r="U24" s="70"/>
      <c r="V24" s="70"/>
      <c r="W24" s="53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1:50" s="66" customFormat="1" ht="29.25" customHeight="1" x14ac:dyDescent="0.3">
      <c r="A25" s="11"/>
      <c r="B25" s="45"/>
      <c r="C25" s="80"/>
      <c r="D25" s="63"/>
      <c r="E25" s="63"/>
      <c r="F25" s="63"/>
      <c r="G25" s="63"/>
      <c r="H25" s="63"/>
      <c r="I25" s="63"/>
      <c r="J25" s="63"/>
      <c r="K25" s="63"/>
      <c r="L25" s="8" t="s">
        <v>113</v>
      </c>
      <c r="M25" s="38" t="s">
        <v>243</v>
      </c>
      <c r="N25" s="78" t="s">
        <v>25</v>
      </c>
      <c r="P25" s="77" t="s">
        <v>244</v>
      </c>
      <c r="Q25" s="49"/>
      <c r="R25" s="49"/>
      <c r="S25" s="73"/>
      <c r="T25" s="73"/>
      <c r="U25" s="73"/>
      <c r="V25" s="73"/>
      <c r="W25" s="74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1:50" s="66" customFormat="1" ht="84" customHeight="1" x14ac:dyDescent="0.3">
      <c r="A26" s="11"/>
      <c r="B26" s="81"/>
      <c r="C26" s="82" t="s">
        <v>109</v>
      </c>
      <c r="D26" s="62" t="s">
        <v>59</v>
      </c>
      <c r="E26" s="37" t="s">
        <v>62</v>
      </c>
      <c r="F26" s="37" t="s">
        <v>62</v>
      </c>
      <c r="G26" s="37"/>
      <c r="H26" s="37"/>
      <c r="I26" s="37" t="s">
        <v>104</v>
      </c>
      <c r="J26" s="37">
        <v>83139</v>
      </c>
      <c r="K26" s="37" t="s">
        <v>185</v>
      </c>
      <c r="L26" s="8" t="s">
        <v>60</v>
      </c>
      <c r="M26" s="38" t="s">
        <v>237</v>
      </c>
      <c r="N26" s="78" t="s">
        <v>25</v>
      </c>
      <c r="O26" s="77" t="s">
        <v>238</v>
      </c>
      <c r="P26" s="77"/>
      <c r="Q26" s="37">
        <v>7490</v>
      </c>
      <c r="R26" s="37" t="s">
        <v>185</v>
      </c>
      <c r="S26" s="65">
        <f>W26*0.5</f>
        <v>57383805.128571421</v>
      </c>
      <c r="T26" s="83">
        <f>W26*0.5</f>
        <v>57383805.128571421</v>
      </c>
      <c r="U26" s="84"/>
      <c r="V26" s="84"/>
      <c r="W26" s="44">
        <f>APU_Guajira!H49*'Cronograma actividades_Guajira'!E59</f>
        <v>114767610.25714284</v>
      </c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1:50" s="66" customFormat="1" ht="144" x14ac:dyDescent="0.3">
      <c r="A27" s="11"/>
      <c r="B27" s="81"/>
      <c r="C27" s="82"/>
      <c r="D27" s="68"/>
      <c r="E27" s="49"/>
      <c r="F27" s="49"/>
      <c r="G27" s="49"/>
      <c r="H27" s="49"/>
      <c r="I27" s="49"/>
      <c r="J27" s="49"/>
      <c r="K27" s="49"/>
      <c r="L27" s="8" t="s">
        <v>61</v>
      </c>
      <c r="M27" s="38" t="s">
        <v>242</v>
      </c>
      <c r="N27" s="78" t="s">
        <v>197</v>
      </c>
      <c r="P27" s="77" t="s">
        <v>220</v>
      </c>
      <c r="Q27" s="49"/>
      <c r="R27" s="49"/>
      <c r="S27" s="73"/>
      <c r="T27" s="85"/>
      <c r="U27" s="86"/>
      <c r="V27" s="86"/>
      <c r="W27" s="74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1:50" s="66" customFormat="1" ht="108" customHeight="1" x14ac:dyDescent="0.3">
      <c r="A28" s="11"/>
      <c r="B28" s="45"/>
      <c r="C28" s="87" t="s">
        <v>100</v>
      </c>
      <c r="D28" s="88" t="s">
        <v>117</v>
      </c>
      <c r="E28" s="78"/>
      <c r="F28" s="78" t="s">
        <v>62</v>
      </c>
      <c r="G28" s="78"/>
      <c r="H28" s="78"/>
      <c r="I28" s="78" t="s">
        <v>105</v>
      </c>
      <c r="J28" s="78">
        <v>83139</v>
      </c>
      <c r="K28" s="78" t="s">
        <v>185</v>
      </c>
      <c r="L28" s="8" t="s">
        <v>115</v>
      </c>
      <c r="M28" s="38" t="s">
        <v>235</v>
      </c>
      <c r="N28" s="78" t="s">
        <v>25</v>
      </c>
      <c r="O28" s="78"/>
      <c r="P28" s="88" t="s">
        <v>236</v>
      </c>
      <c r="Q28" s="78">
        <v>7490</v>
      </c>
      <c r="R28" s="78" t="s">
        <v>185</v>
      </c>
      <c r="S28" s="89"/>
      <c r="T28" s="90">
        <f>W28</f>
        <v>57383805.128571421</v>
      </c>
      <c r="U28" s="90"/>
      <c r="V28" s="90"/>
      <c r="W28" s="91">
        <f>APU_Guajira!H49*'Cronograma actividades_Guajira'!E60</f>
        <v>57383805.128571421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1:50" s="66" customFormat="1" ht="72" x14ac:dyDescent="0.3">
      <c r="A29" s="11"/>
      <c r="B29" s="92"/>
      <c r="C29" s="87" t="s">
        <v>101</v>
      </c>
      <c r="D29" s="88" t="s">
        <v>116</v>
      </c>
      <c r="E29" s="78"/>
      <c r="F29" s="78" t="s">
        <v>62</v>
      </c>
      <c r="G29" s="78"/>
      <c r="H29" s="78"/>
      <c r="I29" s="78" t="s">
        <v>106</v>
      </c>
      <c r="J29" s="78">
        <v>83139</v>
      </c>
      <c r="K29" s="78" t="s">
        <v>185</v>
      </c>
      <c r="L29" s="8" t="s">
        <v>118</v>
      </c>
      <c r="M29" s="38" t="s">
        <v>198</v>
      </c>
      <c r="N29" s="78" t="s">
        <v>25</v>
      </c>
      <c r="O29" s="78"/>
      <c r="P29" s="88" t="s">
        <v>199</v>
      </c>
      <c r="Q29" s="93">
        <v>7490</v>
      </c>
      <c r="R29" s="93" t="s">
        <v>185</v>
      </c>
      <c r="S29" s="89"/>
      <c r="T29" s="90">
        <f>W29</f>
        <v>57383805.128571421</v>
      </c>
      <c r="U29" s="90"/>
      <c r="V29" s="90"/>
      <c r="W29" s="91">
        <f>APU_Guajira!H49*'Cronograma actividades_Guajira'!E61</f>
        <v>57383805.128571421</v>
      </c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:50" s="17" customFormat="1" ht="15.75" customHeight="1" x14ac:dyDescent="0.3">
      <c r="A30" s="11"/>
      <c r="B30" s="22" t="s">
        <v>20</v>
      </c>
      <c r="C30" s="23" t="s">
        <v>18</v>
      </c>
      <c r="D30" s="25" t="s">
        <v>6</v>
      </c>
      <c r="E30" s="25" t="s">
        <v>7</v>
      </c>
      <c r="F30" s="25"/>
      <c r="G30" s="25"/>
      <c r="H30" s="25"/>
      <c r="I30" s="25" t="s">
        <v>8</v>
      </c>
      <c r="J30" s="25" t="s">
        <v>9</v>
      </c>
      <c r="K30" s="25" t="s">
        <v>10</v>
      </c>
      <c r="L30" s="25" t="s">
        <v>11</v>
      </c>
      <c r="M30" s="25" t="s">
        <v>12</v>
      </c>
      <c r="N30" s="25" t="s">
        <v>13</v>
      </c>
      <c r="O30" s="27" t="s">
        <v>14</v>
      </c>
      <c r="P30" s="28"/>
      <c r="Q30" s="25" t="s">
        <v>15</v>
      </c>
      <c r="R30" s="25" t="s">
        <v>16</v>
      </c>
      <c r="S30" s="25">
        <v>2015</v>
      </c>
      <c r="T30" s="25">
        <v>2016</v>
      </c>
      <c r="U30" s="25">
        <v>2017</v>
      </c>
      <c r="V30" s="25">
        <v>2018</v>
      </c>
      <c r="W30" s="26" t="s">
        <v>75</v>
      </c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1:50" s="17" customFormat="1" x14ac:dyDescent="0.3">
      <c r="A31" s="11"/>
      <c r="B31" s="22"/>
      <c r="C31" s="23"/>
      <c r="D31" s="25"/>
      <c r="E31" s="30">
        <v>2015</v>
      </c>
      <c r="F31" s="30">
        <v>2016</v>
      </c>
      <c r="G31" s="30">
        <v>2017</v>
      </c>
      <c r="H31" s="30">
        <v>2018</v>
      </c>
      <c r="I31" s="25"/>
      <c r="J31" s="25"/>
      <c r="K31" s="25"/>
      <c r="L31" s="25"/>
      <c r="M31" s="25"/>
      <c r="N31" s="25"/>
      <c r="O31" s="30">
        <v>2015</v>
      </c>
      <c r="P31" s="30">
        <v>2016</v>
      </c>
      <c r="Q31" s="25"/>
      <c r="R31" s="25"/>
      <c r="S31" s="25"/>
      <c r="T31" s="25"/>
      <c r="U31" s="25"/>
      <c r="V31" s="25"/>
      <c r="W31" s="26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1:50" s="66" customFormat="1" ht="24" customHeight="1" x14ac:dyDescent="0.3">
      <c r="A32" s="11"/>
      <c r="B32" s="76" t="s">
        <v>121</v>
      </c>
      <c r="C32" s="61" t="s">
        <v>51</v>
      </c>
      <c r="D32" s="62" t="s">
        <v>55</v>
      </c>
      <c r="E32" s="63" t="s">
        <v>62</v>
      </c>
      <c r="F32" s="63" t="s">
        <v>62</v>
      </c>
      <c r="G32" s="63"/>
      <c r="H32" s="63"/>
      <c r="I32" s="63" t="s">
        <v>58</v>
      </c>
      <c r="J32" s="63">
        <v>92900</v>
      </c>
      <c r="K32" s="63" t="s">
        <v>186</v>
      </c>
      <c r="L32" s="8" t="s">
        <v>52</v>
      </c>
      <c r="M32" s="38" t="s">
        <v>239</v>
      </c>
      <c r="N32" s="78" t="s">
        <v>25</v>
      </c>
      <c r="O32" s="88" t="s">
        <v>240</v>
      </c>
      <c r="P32" s="78"/>
      <c r="Q32" s="94">
        <v>8559</v>
      </c>
      <c r="R32" s="37" t="s">
        <v>187</v>
      </c>
      <c r="S32" s="65">
        <f>W32*0.4</f>
        <v>30604696.068571426</v>
      </c>
      <c r="T32" s="65">
        <f>W32*0.6</f>
        <v>45907044.102857135</v>
      </c>
      <c r="U32" s="65"/>
      <c r="V32" s="65"/>
      <c r="W32" s="44">
        <f>APU_Guajira!H49*'Cronograma actividades_Guajira'!E62</f>
        <v>76511740.171428561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1:50" s="66" customFormat="1" ht="24" customHeight="1" x14ac:dyDescent="0.3">
      <c r="A33" s="11"/>
      <c r="B33" s="45"/>
      <c r="C33" s="67"/>
      <c r="D33" s="68"/>
      <c r="E33" s="63"/>
      <c r="F33" s="63"/>
      <c r="G33" s="63"/>
      <c r="H33" s="63"/>
      <c r="I33" s="63"/>
      <c r="J33" s="63"/>
      <c r="K33" s="63"/>
      <c r="L33" s="8" t="s">
        <v>53</v>
      </c>
      <c r="M33" s="38" t="s">
        <v>208</v>
      </c>
      <c r="N33" s="78" t="s">
        <v>25</v>
      </c>
      <c r="O33" s="88" t="s">
        <v>210</v>
      </c>
      <c r="P33" s="78"/>
      <c r="Q33" s="95"/>
      <c r="R33" s="49"/>
      <c r="S33" s="70"/>
      <c r="T33" s="70"/>
      <c r="U33" s="70"/>
      <c r="V33" s="70"/>
      <c r="W33" s="53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1:50" s="66" customFormat="1" ht="24" customHeight="1" x14ac:dyDescent="0.3">
      <c r="A34" s="11"/>
      <c r="B34" s="45"/>
      <c r="C34" s="80"/>
      <c r="D34" s="96"/>
      <c r="E34" s="63"/>
      <c r="F34" s="63"/>
      <c r="G34" s="63"/>
      <c r="H34" s="63"/>
      <c r="I34" s="63"/>
      <c r="J34" s="63"/>
      <c r="K34" s="63"/>
      <c r="L34" s="8" t="s">
        <v>54</v>
      </c>
      <c r="M34" s="38" t="s">
        <v>202</v>
      </c>
      <c r="N34" s="78" t="s">
        <v>25</v>
      </c>
      <c r="P34" s="78" t="s">
        <v>209</v>
      </c>
      <c r="Q34" s="97"/>
      <c r="R34" s="57"/>
      <c r="S34" s="73"/>
      <c r="T34" s="73"/>
      <c r="U34" s="73"/>
      <c r="V34" s="73"/>
      <c r="W34" s="74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1:50" s="66" customFormat="1" ht="38.1" customHeight="1" x14ac:dyDescent="0.3">
      <c r="A35" s="11"/>
      <c r="B35" s="45"/>
      <c r="C35" s="61" t="s">
        <v>47</v>
      </c>
      <c r="D35" s="62" t="s">
        <v>40</v>
      </c>
      <c r="E35" s="37" t="s">
        <v>62</v>
      </c>
      <c r="F35" s="37"/>
      <c r="G35" s="37"/>
      <c r="H35" s="37"/>
      <c r="I35" s="37" t="s">
        <v>57</v>
      </c>
      <c r="J35" s="37">
        <v>91137</v>
      </c>
      <c r="K35" s="37" t="s">
        <v>188</v>
      </c>
      <c r="L35" s="8" t="s">
        <v>48</v>
      </c>
      <c r="M35" s="38" t="s">
        <v>231</v>
      </c>
      <c r="N35" s="78" t="s">
        <v>25</v>
      </c>
      <c r="O35" s="88" t="s">
        <v>233</v>
      </c>
      <c r="P35" s="78"/>
      <c r="Q35" s="63">
        <v>8414</v>
      </c>
      <c r="R35" s="63" t="s">
        <v>189</v>
      </c>
      <c r="S35" s="65">
        <f>W35</f>
        <v>19127935.04285714</v>
      </c>
      <c r="T35" s="65"/>
      <c r="U35" s="65"/>
      <c r="V35" s="65"/>
      <c r="W35" s="44">
        <f>APU_Guajira!H49*'Cronograma actividades_Guajira'!E63</f>
        <v>19127935.04285714</v>
      </c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1:50" s="66" customFormat="1" ht="38.1" customHeight="1" x14ac:dyDescent="0.3">
      <c r="A36" s="11"/>
      <c r="B36" s="45"/>
      <c r="C36" s="67"/>
      <c r="D36" s="68"/>
      <c r="E36" s="49"/>
      <c r="F36" s="49"/>
      <c r="G36" s="49"/>
      <c r="H36" s="49"/>
      <c r="I36" s="49"/>
      <c r="J36" s="49"/>
      <c r="K36" s="49"/>
      <c r="L36" s="8" t="s">
        <v>49</v>
      </c>
      <c r="M36" s="38" t="s">
        <v>231</v>
      </c>
      <c r="N36" s="78" t="s">
        <v>25</v>
      </c>
      <c r="O36" s="88" t="s">
        <v>234</v>
      </c>
      <c r="P36" s="78"/>
      <c r="Q36" s="63"/>
      <c r="R36" s="63"/>
      <c r="S36" s="70"/>
      <c r="T36" s="70"/>
      <c r="U36" s="70"/>
      <c r="V36" s="70"/>
      <c r="W36" s="53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1:50" s="66" customFormat="1" ht="38.1" customHeight="1" x14ac:dyDescent="0.3">
      <c r="A37" s="11"/>
      <c r="B37" s="45"/>
      <c r="C37" s="80"/>
      <c r="D37" s="68"/>
      <c r="E37" s="49"/>
      <c r="F37" s="49"/>
      <c r="G37" s="49"/>
      <c r="H37" s="49"/>
      <c r="I37" s="49"/>
      <c r="J37" s="49"/>
      <c r="K37" s="49"/>
      <c r="L37" s="8" t="s">
        <v>50</v>
      </c>
      <c r="M37" s="38" t="s">
        <v>202</v>
      </c>
      <c r="N37" s="78" t="s">
        <v>25</v>
      </c>
      <c r="O37" s="88" t="s">
        <v>201</v>
      </c>
      <c r="P37" s="78"/>
      <c r="Q37" s="63"/>
      <c r="R37" s="63"/>
      <c r="S37" s="73"/>
      <c r="T37" s="73"/>
      <c r="U37" s="73"/>
      <c r="V37" s="73"/>
      <c r="W37" s="74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1:50" s="66" customFormat="1" ht="100.8" x14ac:dyDescent="0.3">
      <c r="A38" s="11"/>
      <c r="B38" s="45"/>
      <c r="C38" s="87" t="s">
        <v>103</v>
      </c>
      <c r="D38" s="88" t="s">
        <v>108</v>
      </c>
      <c r="E38" s="78"/>
      <c r="F38" s="78" t="s">
        <v>62</v>
      </c>
      <c r="G38" s="78"/>
      <c r="H38" s="78"/>
      <c r="I38" s="78" t="s">
        <v>120</v>
      </c>
      <c r="J38" s="78">
        <v>83139</v>
      </c>
      <c r="K38" s="78" t="s">
        <v>185</v>
      </c>
      <c r="L38" s="8" t="s">
        <v>184</v>
      </c>
      <c r="M38" s="38" t="s">
        <v>200</v>
      </c>
      <c r="N38" s="78" t="s">
        <v>197</v>
      </c>
      <c r="O38" s="78"/>
      <c r="P38" s="98" t="s">
        <v>248</v>
      </c>
      <c r="Q38" s="93">
        <v>7490</v>
      </c>
      <c r="R38" s="93" t="s">
        <v>185</v>
      </c>
      <c r="S38" s="89"/>
      <c r="T38" s="90">
        <f>W38</f>
        <v>95639675.214285716</v>
      </c>
      <c r="U38" s="90"/>
      <c r="V38" s="90"/>
      <c r="W38" s="91">
        <f>APU_Guajira!H49*'Cronograma actividades_Guajira'!E64</f>
        <v>95639675.214285716</v>
      </c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1:50" s="17" customFormat="1" ht="15.75" customHeight="1" x14ac:dyDescent="0.3">
      <c r="A39" s="11"/>
      <c r="B39" s="22" t="s">
        <v>21</v>
      </c>
      <c r="C39" s="23" t="s">
        <v>18</v>
      </c>
      <c r="D39" s="25" t="s">
        <v>6</v>
      </c>
      <c r="E39" s="25" t="s">
        <v>7</v>
      </c>
      <c r="F39" s="25"/>
      <c r="G39" s="25"/>
      <c r="H39" s="25"/>
      <c r="I39" s="25" t="s">
        <v>8</v>
      </c>
      <c r="J39" s="25" t="s">
        <v>9</v>
      </c>
      <c r="K39" s="25" t="s">
        <v>10</v>
      </c>
      <c r="L39" s="25" t="s">
        <v>11</v>
      </c>
      <c r="M39" s="25" t="s">
        <v>12</v>
      </c>
      <c r="N39" s="25" t="s">
        <v>13</v>
      </c>
      <c r="O39" s="27" t="s">
        <v>14</v>
      </c>
      <c r="P39" s="28"/>
      <c r="Q39" s="25" t="s">
        <v>15</v>
      </c>
      <c r="R39" s="25" t="s">
        <v>16</v>
      </c>
      <c r="S39" s="25">
        <v>2015</v>
      </c>
      <c r="T39" s="25">
        <v>2016</v>
      </c>
      <c r="U39" s="25">
        <v>2017</v>
      </c>
      <c r="V39" s="25">
        <v>2018</v>
      </c>
      <c r="W39" s="26" t="s">
        <v>75</v>
      </c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1:50" s="17" customFormat="1" ht="15" thickBot="1" x14ac:dyDescent="0.35">
      <c r="A40" s="11"/>
      <c r="B40" s="29"/>
      <c r="C40" s="23"/>
      <c r="D40" s="25"/>
      <c r="E40" s="30">
        <v>2015</v>
      </c>
      <c r="F40" s="30">
        <v>2016</v>
      </c>
      <c r="G40" s="30">
        <v>2017</v>
      </c>
      <c r="H40" s="30">
        <v>2018</v>
      </c>
      <c r="I40" s="25"/>
      <c r="J40" s="25"/>
      <c r="K40" s="25"/>
      <c r="L40" s="25"/>
      <c r="M40" s="25"/>
      <c r="N40" s="25"/>
      <c r="O40" s="30">
        <v>2015</v>
      </c>
      <c r="P40" s="30">
        <v>2016</v>
      </c>
      <c r="Q40" s="25"/>
      <c r="R40" s="25"/>
      <c r="S40" s="25"/>
      <c r="T40" s="25"/>
      <c r="U40" s="25"/>
      <c r="V40" s="25"/>
      <c r="W40" s="26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1:50" s="66" customFormat="1" ht="63" customHeight="1" x14ac:dyDescent="0.3">
      <c r="A41" s="11"/>
      <c r="B41" s="99" t="s">
        <v>36</v>
      </c>
      <c r="C41" s="63" t="s">
        <v>107</v>
      </c>
      <c r="D41" s="37" t="s">
        <v>81</v>
      </c>
      <c r="E41" s="37" t="s">
        <v>62</v>
      </c>
      <c r="F41" s="37"/>
      <c r="G41" s="37"/>
      <c r="H41" s="37"/>
      <c r="I41" s="37" t="s">
        <v>91</v>
      </c>
      <c r="J41" s="37">
        <v>83139</v>
      </c>
      <c r="K41" s="37" t="s">
        <v>185</v>
      </c>
      <c r="L41" s="8" t="s">
        <v>85</v>
      </c>
      <c r="M41" s="38" t="s">
        <v>231</v>
      </c>
      <c r="N41" s="78" t="s">
        <v>25</v>
      </c>
      <c r="O41" s="88" t="s">
        <v>232</v>
      </c>
      <c r="P41" s="78"/>
      <c r="Q41" s="94">
        <v>7490</v>
      </c>
      <c r="R41" s="37" t="s">
        <v>185</v>
      </c>
      <c r="S41" s="100">
        <f>W41</f>
        <v>95639675.214285716</v>
      </c>
      <c r="T41" s="100"/>
      <c r="U41" s="100"/>
      <c r="V41" s="100"/>
      <c r="W41" s="101">
        <f>APU_Guajira!H49*'Cronograma actividades_Guajira'!E65</f>
        <v>95639675.214285716</v>
      </c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1:50" s="66" customFormat="1" ht="76.5" customHeight="1" x14ac:dyDescent="0.3">
      <c r="A42" s="11"/>
      <c r="B42" s="67"/>
      <c r="C42" s="63"/>
      <c r="D42" s="49"/>
      <c r="E42" s="49"/>
      <c r="F42" s="49"/>
      <c r="G42" s="49"/>
      <c r="H42" s="49"/>
      <c r="I42" s="49"/>
      <c r="J42" s="49"/>
      <c r="K42" s="49" t="s">
        <v>185</v>
      </c>
      <c r="L42" s="8" t="s">
        <v>86</v>
      </c>
      <c r="M42" s="102" t="s">
        <v>222</v>
      </c>
      <c r="N42" s="78" t="s">
        <v>25</v>
      </c>
      <c r="O42" s="88" t="s">
        <v>223</v>
      </c>
      <c r="P42" s="78"/>
      <c r="Q42" s="95"/>
      <c r="R42" s="49"/>
      <c r="S42" s="103"/>
      <c r="T42" s="103"/>
      <c r="U42" s="103"/>
      <c r="V42" s="103"/>
      <c r="W42" s="104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1:50" s="66" customFormat="1" ht="100.8" x14ac:dyDescent="0.3">
      <c r="A43" s="11"/>
      <c r="B43" s="67"/>
      <c r="C43" s="63"/>
      <c r="D43" s="49"/>
      <c r="E43" s="49"/>
      <c r="F43" s="49"/>
      <c r="G43" s="49"/>
      <c r="H43" s="49"/>
      <c r="I43" s="49"/>
      <c r="J43" s="49"/>
      <c r="K43" s="49" t="s">
        <v>185</v>
      </c>
      <c r="L43" s="8" t="s">
        <v>87</v>
      </c>
      <c r="M43" s="38" t="s">
        <v>196</v>
      </c>
      <c r="N43" s="78" t="s">
        <v>25</v>
      </c>
      <c r="O43" s="88" t="s">
        <v>225</v>
      </c>
      <c r="P43" s="78"/>
      <c r="Q43" s="95"/>
      <c r="R43" s="49"/>
      <c r="S43" s="103"/>
      <c r="T43" s="103"/>
      <c r="U43" s="103"/>
      <c r="V43" s="103"/>
      <c r="W43" s="10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1:50" s="66" customFormat="1" ht="100.8" x14ac:dyDescent="0.3">
      <c r="A44" s="11"/>
      <c r="B44" s="67"/>
      <c r="C44" s="63"/>
      <c r="D44" s="49"/>
      <c r="E44" s="49"/>
      <c r="F44" s="49"/>
      <c r="G44" s="49"/>
      <c r="H44" s="49"/>
      <c r="I44" s="49"/>
      <c r="J44" s="49"/>
      <c r="K44" s="49" t="s">
        <v>185</v>
      </c>
      <c r="L44" s="8" t="s">
        <v>226</v>
      </c>
      <c r="M44" s="38" t="s">
        <v>214</v>
      </c>
      <c r="N44" s="78" t="s">
        <v>142</v>
      </c>
      <c r="O44" s="88" t="s">
        <v>249</v>
      </c>
      <c r="P44" s="78"/>
      <c r="Q44" s="95"/>
      <c r="R44" s="49"/>
      <c r="S44" s="103"/>
      <c r="T44" s="103"/>
      <c r="U44" s="103"/>
      <c r="V44" s="103"/>
      <c r="W44" s="104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1:50" s="66" customFormat="1" ht="43.2" x14ac:dyDescent="0.3">
      <c r="A45" s="11"/>
      <c r="B45" s="67"/>
      <c r="C45" s="63"/>
      <c r="D45" s="49"/>
      <c r="E45" s="49"/>
      <c r="F45" s="49"/>
      <c r="G45" s="49"/>
      <c r="H45" s="49"/>
      <c r="I45" s="49"/>
      <c r="J45" s="49"/>
      <c r="K45" s="49" t="s">
        <v>185</v>
      </c>
      <c r="L45" s="8" t="s">
        <v>89</v>
      </c>
      <c r="M45" s="38" t="s">
        <v>224</v>
      </c>
      <c r="N45" s="78" t="s">
        <v>25</v>
      </c>
      <c r="O45" s="88" t="s">
        <v>227</v>
      </c>
      <c r="P45" s="78"/>
      <c r="Q45" s="95"/>
      <c r="R45" s="49"/>
      <c r="S45" s="103"/>
      <c r="T45" s="103"/>
      <c r="U45" s="103"/>
      <c r="V45" s="103"/>
      <c r="W45" s="104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1:50" s="66" customFormat="1" ht="57.6" x14ac:dyDescent="0.3">
      <c r="A46" s="11"/>
      <c r="B46" s="67"/>
      <c r="C46" s="63"/>
      <c r="D46" s="57"/>
      <c r="E46" s="57"/>
      <c r="F46" s="57"/>
      <c r="G46" s="57"/>
      <c r="H46" s="57"/>
      <c r="I46" s="57"/>
      <c r="J46" s="57"/>
      <c r="K46" s="57" t="s">
        <v>185</v>
      </c>
      <c r="L46" s="8" t="s">
        <v>90</v>
      </c>
      <c r="M46" s="38" t="s">
        <v>224</v>
      </c>
      <c r="N46" s="78" t="s">
        <v>25</v>
      </c>
      <c r="O46" s="88" t="s">
        <v>228</v>
      </c>
      <c r="P46" s="78"/>
      <c r="Q46" s="97"/>
      <c r="R46" s="57"/>
      <c r="S46" s="105"/>
      <c r="T46" s="105"/>
      <c r="U46" s="105"/>
      <c r="V46" s="105"/>
      <c r="W46" s="106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1:50" s="66" customFormat="1" ht="63.75" customHeight="1" x14ac:dyDescent="0.3">
      <c r="A47" s="11"/>
      <c r="B47" s="67"/>
      <c r="C47" s="82" t="s">
        <v>80</v>
      </c>
      <c r="D47" s="63" t="s">
        <v>82</v>
      </c>
      <c r="E47" s="63" t="s">
        <v>62</v>
      </c>
      <c r="F47" s="63"/>
      <c r="G47" s="63"/>
      <c r="H47" s="63"/>
      <c r="I47" s="63" t="s">
        <v>91</v>
      </c>
      <c r="J47" s="63">
        <v>83139</v>
      </c>
      <c r="K47" s="63" t="s">
        <v>185</v>
      </c>
      <c r="L47" s="8" t="s">
        <v>92</v>
      </c>
      <c r="M47" s="102" t="s">
        <v>222</v>
      </c>
      <c r="N47" s="78" t="s">
        <v>25</v>
      </c>
      <c r="O47" s="88" t="s">
        <v>229</v>
      </c>
      <c r="P47" s="8"/>
      <c r="Q47" s="107">
        <v>7490</v>
      </c>
      <c r="R47" s="37" t="s">
        <v>185</v>
      </c>
      <c r="S47" s="100">
        <f>W47</f>
        <v>95639675.214285716</v>
      </c>
      <c r="T47" s="100"/>
      <c r="U47" s="100"/>
      <c r="V47" s="100"/>
      <c r="W47" s="108">
        <f>APU_Guajira!H49*'Cronograma actividades_Guajira'!E66</f>
        <v>95639675.214285716</v>
      </c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1:50" s="66" customFormat="1" ht="69.75" customHeight="1" x14ac:dyDescent="0.3">
      <c r="A48" s="11"/>
      <c r="B48" s="67"/>
      <c r="C48" s="82"/>
      <c r="D48" s="63"/>
      <c r="E48" s="63"/>
      <c r="F48" s="63"/>
      <c r="G48" s="63"/>
      <c r="H48" s="63"/>
      <c r="I48" s="63"/>
      <c r="J48" s="63"/>
      <c r="K48" s="63"/>
      <c r="L48" s="8" t="s">
        <v>93</v>
      </c>
      <c r="M48" s="38" t="s">
        <v>217</v>
      </c>
      <c r="N48" s="78" t="s">
        <v>25</v>
      </c>
      <c r="O48" s="88" t="s">
        <v>219</v>
      </c>
      <c r="P48" s="8"/>
      <c r="Q48" s="107"/>
      <c r="R48" s="49"/>
      <c r="S48" s="103"/>
      <c r="T48" s="103"/>
      <c r="U48" s="103"/>
      <c r="V48" s="103"/>
      <c r="W48" s="109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1:50" s="66" customFormat="1" ht="96.75" customHeight="1" x14ac:dyDescent="0.3">
      <c r="A49" s="11"/>
      <c r="B49" s="67"/>
      <c r="C49" s="82"/>
      <c r="D49" s="63"/>
      <c r="E49" s="63"/>
      <c r="F49" s="63"/>
      <c r="G49" s="63"/>
      <c r="H49" s="63"/>
      <c r="I49" s="63"/>
      <c r="J49" s="63"/>
      <c r="K49" s="63"/>
      <c r="L49" s="9" t="s">
        <v>94</v>
      </c>
      <c r="M49" s="110" t="s">
        <v>222</v>
      </c>
      <c r="N49" s="78" t="s">
        <v>25</v>
      </c>
      <c r="O49" s="88" t="s">
        <v>230</v>
      </c>
      <c r="P49" s="8"/>
      <c r="Q49" s="107"/>
      <c r="R49" s="49"/>
      <c r="S49" s="103"/>
      <c r="T49" s="103"/>
      <c r="U49" s="103"/>
      <c r="V49" s="103"/>
      <c r="W49" s="109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1:50" s="66" customFormat="1" ht="86.4" x14ac:dyDescent="0.3">
      <c r="A50" s="11"/>
      <c r="B50" s="67"/>
      <c r="C50" s="82"/>
      <c r="D50" s="63"/>
      <c r="E50" s="63"/>
      <c r="F50" s="63"/>
      <c r="G50" s="63"/>
      <c r="H50" s="63"/>
      <c r="I50" s="63"/>
      <c r="J50" s="63"/>
      <c r="K50" s="63"/>
      <c r="L50" s="10" t="s">
        <v>95</v>
      </c>
      <c r="M50" s="38" t="s">
        <v>212</v>
      </c>
      <c r="N50" s="78" t="s">
        <v>25</v>
      </c>
      <c r="O50" s="88" t="s">
        <v>213</v>
      </c>
      <c r="P50" s="8"/>
      <c r="Q50" s="107"/>
      <c r="R50" s="49"/>
      <c r="S50" s="103"/>
      <c r="T50" s="103"/>
      <c r="U50" s="103"/>
      <c r="V50" s="103"/>
      <c r="W50" s="109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1:50" s="66" customFormat="1" ht="115.2" x14ac:dyDescent="0.3">
      <c r="A51" s="11"/>
      <c r="B51" s="67"/>
      <c r="C51" s="82"/>
      <c r="D51" s="63"/>
      <c r="E51" s="63"/>
      <c r="F51" s="63"/>
      <c r="G51" s="63"/>
      <c r="H51" s="63"/>
      <c r="I51" s="63"/>
      <c r="J51" s="63"/>
      <c r="K51" s="63"/>
      <c r="L51" s="8" t="s">
        <v>96</v>
      </c>
      <c r="M51" s="38" t="s">
        <v>214</v>
      </c>
      <c r="N51" s="78" t="s">
        <v>142</v>
      </c>
      <c r="O51" s="88" t="s">
        <v>250</v>
      </c>
      <c r="P51" s="8"/>
      <c r="Q51" s="107"/>
      <c r="R51" s="49"/>
      <c r="S51" s="103"/>
      <c r="T51" s="103"/>
      <c r="U51" s="103"/>
      <c r="V51" s="103"/>
      <c r="W51" s="109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1:50" s="66" customFormat="1" ht="67.5" customHeight="1" thickBot="1" x14ac:dyDescent="0.35">
      <c r="A52" s="11"/>
      <c r="B52" s="111"/>
      <c r="C52" s="82"/>
      <c r="D52" s="63"/>
      <c r="E52" s="63"/>
      <c r="F52" s="63"/>
      <c r="G52" s="63"/>
      <c r="H52" s="63"/>
      <c r="I52" s="63"/>
      <c r="J52" s="63"/>
      <c r="K52" s="63"/>
      <c r="L52" s="8" t="s">
        <v>97</v>
      </c>
      <c r="M52" s="38" t="s">
        <v>241</v>
      </c>
      <c r="N52" s="78" t="s">
        <v>25</v>
      </c>
      <c r="O52" s="88" t="s">
        <v>218</v>
      </c>
      <c r="P52" s="8"/>
      <c r="Q52" s="107"/>
      <c r="R52" s="57"/>
      <c r="S52" s="105"/>
      <c r="T52" s="105"/>
      <c r="U52" s="105"/>
      <c r="V52" s="105"/>
      <c r="W52" s="112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1:50" s="17" customFormat="1" ht="15" thickBot="1" x14ac:dyDescent="0.35">
      <c r="A53" s="11"/>
      <c r="B53" s="113"/>
      <c r="C53" s="114"/>
      <c r="D53" s="115"/>
      <c r="E53" s="116"/>
      <c r="F53" s="116"/>
      <c r="G53" s="116"/>
      <c r="H53" s="116"/>
      <c r="I53" s="115"/>
      <c r="J53" s="116"/>
      <c r="K53" s="116"/>
      <c r="L53" s="117"/>
      <c r="M53" s="115"/>
      <c r="N53" s="115"/>
      <c r="O53" s="116"/>
      <c r="P53" s="116"/>
      <c r="Q53" s="115"/>
      <c r="R53" s="115"/>
      <c r="S53" s="118">
        <f>SUM((S12:S19),(S22:S25),(S32:S34),(S26:S27),(S35:S37),S38,(S41:S46),(S47:S52),S29,S28,(S7))</f>
        <v>726861531.62857139</v>
      </c>
      <c r="T53" s="118">
        <f>SUM((T12:T19),(T22:T25),(T32:T34),(T26:T27),(T35:T37),T38,(T41:T46),(T47:T52),T29,T28,(T7))</f>
        <v>344302830.77142847</v>
      </c>
      <c r="U53" s="118">
        <f>SUM((U12:U19),(U22:U25),(U32:U34),(U26:U27),(U35:U37),U38,(U41:U46),(U47:U52),U29,U28,(U7))</f>
        <v>0</v>
      </c>
      <c r="V53" s="118">
        <f>SUM((V12:V19),(V22:V25),(V32:V34),(V26:V27),(V35:V37),V38,(V41:V46),(V47:V52),V29,V28,(V7))</f>
        <v>0</v>
      </c>
      <c r="W53" s="118">
        <f>SUM((W12:W19),(W22:W25),(W32:W34),(W26:W27),(W35:W37),W38,(W41:W46),(W47:W52),W29,W28,(W7))</f>
        <v>1071164362.3999999</v>
      </c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5" spans="1:50" s="12" customFormat="1" x14ac:dyDescent="0.3">
      <c r="B55" s="11"/>
      <c r="C55" s="11"/>
      <c r="D55" s="119"/>
      <c r="I55" s="11"/>
      <c r="L55" s="11"/>
      <c r="M55" s="11"/>
      <c r="N55" s="11"/>
      <c r="Q55" s="11"/>
      <c r="R55" s="11"/>
      <c r="S55" s="11"/>
      <c r="T55" s="11"/>
      <c r="U55" s="11"/>
      <c r="V55" s="11"/>
      <c r="W55" s="11"/>
    </row>
  </sheetData>
  <mergeCells count="209">
    <mergeCell ref="C47:C52"/>
    <mergeCell ref="D47:D52"/>
    <mergeCell ref="E47:E52"/>
    <mergeCell ref="Q26:Q27"/>
    <mergeCell ref="R26:R27"/>
    <mergeCell ref="W26:W27"/>
    <mergeCell ref="O5:P5"/>
    <mergeCell ref="O20:P20"/>
    <mergeCell ref="O30:P30"/>
    <mergeCell ref="E41:E46"/>
    <mergeCell ref="F41:F46"/>
    <mergeCell ref="G41:G46"/>
    <mergeCell ref="H41:H46"/>
    <mergeCell ref="I41:I46"/>
    <mergeCell ref="J41:J46"/>
    <mergeCell ref="K41:K46"/>
    <mergeCell ref="Q41:Q46"/>
    <mergeCell ref="R41:R46"/>
    <mergeCell ref="F12:F19"/>
    <mergeCell ref="G12:G19"/>
    <mergeCell ref="Q7:Q11"/>
    <mergeCell ref="R7:R11"/>
    <mergeCell ref="K7:K11"/>
    <mergeCell ref="F47:F52"/>
    <mergeCell ref="B4:B6"/>
    <mergeCell ref="C4:K4"/>
    <mergeCell ref="L4:R4"/>
    <mergeCell ref="S4:V5"/>
    <mergeCell ref="W4:W6"/>
    <mergeCell ref="Q5:Q6"/>
    <mergeCell ref="R5:R6"/>
    <mergeCell ref="C5:C6"/>
    <mergeCell ref="D5:D6"/>
    <mergeCell ref="E5:H5"/>
    <mergeCell ref="I5:I6"/>
    <mergeCell ref="J5:J6"/>
    <mergeCell ref="K5:K6"/>
    <mergeCell ref="L5:L6"/>
    <mergeCell ref="M5:M6"/>
    <mergeCell ref="N5:N6"/>
    <mergeCell ref="W7:W11"/>
    <mergeCell ref="C2:W2"/>
    <mergeCell ref="C3:W3"/>
    <mergeCell ref="H12:H19"/>
    <mergeCell ref="I12:I19"/>
    <mergeCell ref="W12:W19"/>
    <mergeCell ref="W22:W25"/>
    <mergeCell ref="G47:G52"/>
    <mergeCell ref="H47:H52"/>
    <mergeCell ref="I47:I52"/>
    <mergeCell ref="J47:J52"/>
    <mergeCell ref="K47:K52"/>
    <mergeCell ref="Q47:Q52"/>
    <mergeCell ref="R47:R52"/>
    <mergeCell ref="W47:W52"/>
    <mergeCell ref="W41:W46"/>
    <mergeCell ref="C41:C46"/>
    <mergeCell ref="D41:D46"/>
    <mergeCell ref="S20:S21"/>
    <mergeCell ref="T20:T21"/>
    <mergeCell ref="U20:U21"/>
    <mergeCell ref="V20:V21"/>
    <mergeCell ref="W20:W21"/>
    <mergeCell ref="C22:C25"/>
    <mergeCell ref="B20:B21"/>
    <mergeCell ref="C20:C21"/>
    <mergeCell ref="D20:D21"/>
    <mergeCell ref="E20:H20"/>
    <mergeCell ref="I20:I21"/>
    <mergeCell ref="J20:J21"/>
    <mergeCell ref="R22:R25"/>
    <mergeCell ref="G22:G25"/>
    <mergeCell ref="B7:B19"/>
    <mergeCell ref="C7:C11"/>
    <mergeCell ref="D7:D11"/>
    <mergeCell ref="E7:E11"/>
    <mergeCell ref="F7:F11"/>
    <mergeCell ref="G7:G11"/>
    <mergeCell ref="H7:H11"/>
    <mergeCell ref="I7:I11"/>
    <mergeCell ref="J7:J11"/>
    <mergeCell ref="J12:J19"/>
    <mergeCell ref="K12:K19"/>
    <mergeCell ref="Q12:Q19"/>
    <mergeCell ref="R12:R19"/>
    <mergeCell ref="C12:C19"/>
    <mergeCell ref="D12:D19"/>
    <mergeCell ref="E12:E19"/>
    <mergeCell ref="K20:K21"/>
    <mergeCell ref="L20:L21"/>
    <mergeCell ref="M20:M21"/>
    <mergeCell ref="N20:N21"/>
    <mergeCell ref="Q20:Q21"/>
    <mergeCell ref="R20:R21"/>
    <mergeCell ref="H22:H25"/>
    <mergeCell ref="I22:I25"/>
    <mergeCell ref="J22:J25"/>
    <mergeCell ref="K22:K25"/>
    <mergeCell ref="Q22:Q25"/>
    <mergeCell ref="B30:B31"/>
    <mergeCell ref="C30:C31"/>
    <mergeCell ref="D30:D31"/>
    <mergeCell ref="E30:H30"/>
    <mergeCell ref="I30:I31"/>
    <mergeCell ref="J30:J31"/>
    <mergeCell ref="D22:D25"/>
    <mergeCell ref="E22:E25"/>
    <mergeCell ref="F22:F25"/>
    <mergeCell ref="W32:W34"/>
    <mergeCell ref="W30:W31"/>
    <mergeCell ref="C32:C34"/>
    <mergeCell ref="D32:D34"/>
    <mergeCell ref="E32:E34"/>
    <mergeCell ref="K30:K31"/>
    <mergeCell ref="L30:L31"/>
    <mergeCell ref="M30:M31"/>
    <mergeCell ref="N30:N31"/>
    <mergeCell ref="Q30:Q31"/>
    <mergeCell ref="R30:R31"/>
    <mergeCell ref="S30:S31"/>
    <mergeCell ref="T30:T31"/>
    <mergeCell ref="U30:U31"/>
    <mergeCell ref="V30:V31"/>
    <mergeCell ref="B39:B40"/>
    <mergeCell ref="C39:C40"/>
    <mergeCell ref="D39:D40"/>
    <mergeCell ref="E39:H39"/>
    <mergeCell ref="I39:I40"/>
    <mergeCell ref="J39:J40"/>
    <mergeCell ref="K39:K40"/>
    <mergeCell ref="L39:L40"/>
    <mergeCell ref="F32:F34"/>
    <mergeCell ref="G32:G34"/>
    <mergeCell ref="H32:H34"/>
    <mergeCell ref="I32:I34"/>
    <mergeCell ref="J32:J34"/>
    <mergeCell ref="K32:K34"/>
    <mergeCell ref="C35:C37"/>
    <mergeCell ref="D35:D37"/>
    <mergeCell ref="E35:E37"/>
    <mergeCell ref="F35:F37"/>
    <mergeCell ref="G35:G37"/>
    <mergeCell ref="H35:H37"/>
    <mergeCell ref="I35:I37"/>
    <mergeCell ref="J35:J37"/>
    <mergeCell ref="K35:K37"/>
    <mergeCell ref="B41:B52"/>
    <mergeCell ref="Q35:Q37"/>
    <mergeCell ref="R35:R37"/>
    <mergeCell ref="W35:W37"/>
    <mergeCell ref="B22:B29"/>
    <mergeCell ref="B32:B38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U39:U40"/>
    <mergeCell ref="V39:V40"/>
    <mergeCell ref="W39:W40"/>
    <mergeCell ref="M39:M40"/>
    <mergeCell ref="N39:N40"/>
    <mergeCell ref="Q39:Q40"/>
    <mergeCell ref="R39:R40"/>
    <mergeCell ref="S39:S40"/>
    <mergeCell ref="T39:T40"/>
    <mergeCell ref="S7:S11"/>
    <mergeCell ref="T7:T11"/>
    <mergeCell ref="U7:U11"/>
    <mergeCell ref="V7:V11"/>
    <mergeCell ref="S12:S19"/>
    <mergeCell ref="T12:T19"/>
    <mergeCell ref="U12:U19"/>
    <mergeCell ref="V12:V19"/>
    <mergeCell ref="S22:S25"/>
    <mergeCell ref="T22:T25"/>
    <mergeCell ref="U22:U25"/>
    <mergeCell ref="V22:V25"/>
    <mergeCell ref="S47:S52"/>
    <mergeCell ref="T47:T52"/>
    <mergeCell ref="U47:U52"/>
    <mergeCell ref="V47:V52"/>
    <mergeCell ref="S26:S27"/>
    <mergeCell ref="T26:T27"/>
    <mergeCell ref="U26:U27"/>
    <mergeCell ref="V26:V27"/>
    <mergeCell ref="S32:S34"/>
    <mergeCell ref="T32:T34"/>
    <mergeCell ref="U32:U34"/>
    <mergeCell ref="V32:V34"/>
    <mergeCell ref="S35:S37"/>
    <mergeCell ref="T35:T37"/>
    <mergeCell ref="U35:U37"/>
    <mergeCell ref="V35:V37"/>
    <mergeCell ref="O39:P39"/>
    <mergeCell ref="M12:M19"/>
    <mergeCell ref="N12:N19"/>
    <mergeCell ref="O12:O19"/>
    <mergeCell ref="P12:P19"/>
    <mergeCell ref="S41:S46"/>
    <mergeCell ref="T41:T46"/>
    <mergeCell ref="U41:U46"/>
    <mergeCell ref="V41:V46"/>
    <mergeCell ref="Q32:Q34"/>
    <mergeCell ref="R32:R34"/>
  </mergeCells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8"/>
  <sheetViews>
    <sheetView workbookViewId="0">
      <selection activeCell="C55" sqref="C55:E55"/>
    </sheetView>
  </sheetViews>
  <sheetFormatPr baseColWidth="10" defaultColWidth="12.109375" defaultRowHeight="14.4" x14ac:dyDescent="0.3"/>
  <cols>
    <col min="1" max="1" width="3.44140625" style="9" customWidth="1"/>
    <col min="2" max="2" width="9.109375" style="9" customWidth="1"/>
    <col min="3" max="4" width="44.33203125" style="9" customWidth="1"/>
    <col min="5" max="5" width="5.88671875" style="9" customWidth="1"/>
    <col min="6" max="13" width="2" style="9" bestFit="1" customWidth="1"/>
    <col min="14" max="22" width="3" style="9" bestFit="1" customWidth="1"/>
    <col min="23" max="58" width="12.109375" style="120"/>
    <col min="59" max="16384" width="12.109375" style="9"/>
  </cols>
  <sheetData>
    <row r="1" spans="1:22" s="120" customFormat="1" x14ac:dyDescent="0.3"/>
    <row r="2" spans="1:22" x14ac:dyDescent="0.3">
      <c r="A2" s="121" t="s">
        <v>126</v>
      </c>
      <c r="B2" s="122"/>
      <c r="C2" s="122"/>
      <c r="D2" s="123"/>
      <c r="E2" s="124" t="s">
        <v>72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x14ac:dyDescent="0.3">
      <c r="A3" s="124" t="s">
        <v>122</v>
      </c>
      <c r="B3" s="124"/>
      <c r="C3" s="125" t="s">
        <v>18</v>
      </c>
      <c r="D3" s="126" t="s">
        <v>3</v>
      </c>
      <c r="E3" s="127">
        <v>1</v>
      </c>
      <c r="F3" s="127">
        <v>2</v>
      </c>
      <c r="G3" s="127">
        <v>3</v>
      </c>
      <c r="H3" s="127">
        <v>4</v>
      </c>
      <c r="I3" s="127">
        <v>5</v>
      </c>
      <c r="J3" s="127">
        <v>6</v>
      </c>
      <c r="K3" s="127">
        <v>7</v>
      </c>
      <c r="L3" s="127">
        <v>8</v>
      </c>
      <c r="M3" s="127">
        <v>9</v>
      </c>
      <c r="N3" s="127">
        <v>10</v>
      </c>
      <c r="O3" s="127">
        <v>11</v>
      </c>
      <c r="P3" s="127">
        <v>12</v>
      </c>
      <c r="Q3" s="127">
        <v>13</v>
      </c>
      <c r="R3" s="127">
        <v>14</v>
      </c>
      <c r="S3" s="127">
        <v>15</v>
      </c>
      <c r="T3" s="127">
        <v>16</v>
      </c>
      <c r="U3" s="127">
        <v>17</v>
      </c>
      <c r="V3" s="127">
        <v>18</v>
      </c>
    </row>
    <row r="4" spans="1:22" ht="60" customHeight="1" x14ac:dyDescent="0.3">
      <c r="A4" s="128">
        <v>1</v>
      </c>
      <c r="B4" s="129" t="s">
        <v>35</v>
      </c>
      <c r="C4" s="130" t="s">
        <v>37</v>
      </c>
      <c r="D4" s="131" t="s">
        <v>41</v>
      </c>
      <c r="E4" s="132"/>
      <c r="F4" s="13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72" x14ac:dyDescent="0.3">
      <c r="A5" s="134"/>
      <c r="B5" s="135"/>
      <c r="C5" s="136"/>
      <c r="D5" s="131" t="s">
        <v>42</v>
      </c>
      <c r="E5" s="10"/>
      <c r="F5" s="137"/>
      <c r="G5" s="137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x14ac:dyDescent="0.3">
      <c r="A6" s="134"/>
      <c r="B6" s="135"/>
      <c r="C6" s="136"/>
      <c r="D6" s="131" t="s">
        <v>43</v>
      </c>
      <c r="E6" s="137"/>
      <c r="F6" s="137"/>
      <c r="G6" s="137"/>
      <c r="H6" s="133"/>
      <c r="I6" s="133"/>
      <c r="J6" s="133"/>
      <c r="K6" s="133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43.2" x14ac:dyDescent="0.3">
      <c r="A7" s="134"/>
      <c r="B7" s="135"/>
      <c r="C7" s="136"/>
      <c r="D7" s="131" t="s">
        <v>44</v>
      </c>
      <c r="E7" s="10"/>
      <c r="F7" s="10"/>
      <c r="G7" s="137"/>
      <c r="H7" s="137"/>
      <c r="I7" s="137"/>
      <c r="J7" s="137"/>
      <c r="K7" s="133"/>
      <c r="L7" s="133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8.8" x14ac:dyDescent="0.3">
      <c r="A8" s="134"/>
      <c r="B8" s="135"/>
      <c r="C8" s="136"/>
      <c r="D8" s="131" t="s">
        <v>45</v>
      </c>
      <c r="E8" s="10"/>
      <c r="F8" s="10"/>
      <c r="G8" s="137"/>
      <c r="H8" s="137"/>
      <c r="I8" s="137"/>
      <c r="J8" s="137"/>
      <c r="K8" s="137"/>
      <c r="L8" s="13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57.6" x14ac:dyDescent="0.3">
      <c r="A9" s="134"/>
      <c r="B9" s="135"/>
      <c r="C9" s="138"/>
      <c r="D9" s="131" t="s">
        <v>191</v>
      </c>
      <c r="E9" s="10"/>
      <c r="F9" s="10"/>
      <c r="G9" s="133"/>
      <c r="H9" s="133"/>
      <c r="I9" s="133"/>
      <c r="J9" s="133"/>
      <c r="K9" s="133"/>
      <c r="L9" s="133"/>
      <c r="M9" s="132"/>
      <c r="N9" s="10"/>
      <c r="O9" s="10"/>
      <c r="P9" s="10"/>
      <c r="Q9" s="10"/>
      <c r="R9" s="10"/>
      <c r="S9" s="10"/>
      <c r="T9" s="10"/>
      <c r="U9" s="10"/>
      <c r="V9" s="10"/>
    </row>
    <row r="10" spans="1:22" ht="16.2" x14ac:dyDescent="0.3">
      <c r="A10" s="134"/>
      <c r="B10" s="135"/>
      <c r="C10" s="128" t="s">
        <v>38</v>
      </c>
      <c r="D10" s="139" t="s">
        <v>63</v>
      </c>
      <c r="E10" s="132"/>
      <c r="F10" s="1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32.4" x14ac:dyDescent="0.3">
      <c r="A11" s="134"/>
      <c r="B11" s="135"/>
      <c r="C11" s="134"/>
      <c r="D11" s="139" t="s">
        <v>64</v>
      </c>
      <c r="E11" s="10"/>
      <c r="F11" s="132"/>
      <c r="G11" s="132"/>
      <c r="H11" s="132"/>
      <c r="I11" s="132"/>
      <c r="J11" s="132"/>
      <c r="K11" s="13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32.4" x14ac:dyDescent="0.3">
      <c r="A12" s="134"/>
      <c r="B12" s="135"/>
      <c r="C12" s="134"/>
      <c r="D12" s="139" t="s">
        <v>65</v>
      </c>
      <c r="E12" s="10"/>
      <c r="F12" s="10"/>
      <c r="G12" s="10"/>
      <c r="H12" s="10"/>
      <c r="I12" s="10"/>
      <c r="J12" s="10"/>
      <c r="K12" s="137"/>
      <c r="L12" s="132"/>
      <c r="M12" s="133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6.2" x14ac:dyDescent="0.3">
      <c r="A13" s="134"/>
      <c r="B13" s="135"/>
      <c r="C13" s="134"/>
      <c r="D13" s="139" t="s">
        <v>66</v>
      </c>
      <c r="E13" s="10"/>
      <c r="F13" s="10"/>
      <c r="G13" s="10"/>
      <c r="H13" s="10"/>
      <c r="I13" s="10"/>
      <c r="J13" s="10"/>
      <c r="K13" s="137"/>
      <c r="L13" s="132"/>
      <c r="M13" s="133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32.4" x14ac:dyDescent="0.3">
      <c r="A14" s="134"/>
      <c r="B14" s="135"/>
      <c r="C14" s="134"/>
      <c r="D14" s="139" t="s">
        <v>67</v>
      </c>
      <c r="E14" s="10"/>
      <c r="F14" s="10"/>
      <c r="G14" s="10"/>
      <c r="H14" s="10"/>
      <c r="I14" s="10"/>
      <c r="J14" s="10"/>
      <c r="K14" s="137"/>
      <c r="L14" s="132"/>
      <c r="M14" s="133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32.4" x14ac:dyDescent="0.3">
      <c r="A15" s="134"/>
      <c r="B15" s="135"/>
      <c r="C15" s="134"/>
      <c r="D15" s="139" t="s">
        <v>68</v>
      </c>
      <c r="E15" s="10"/>
      <c r="F15" s="10"/>
      <c r="G15" s="10"/>
      <c r="H15" s="10"/>
      <c r="I15" s="10"/>
      <c r="J15" s="10"/>
      <c r="K15" s="10"/>
      <c r="L15" s="132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32.4" x14ac:dyDescent="0.3">
      <c r="A16" s="134"/>
      <c r="B16" s="135"/>
      <c r="C16" s="134"/>
      <c r="D16" s="139" t="s">
        <v>69</v>
      </c>
      <c r="E16" s="10"/>
      <c r="F16" s="10"/>
      <c r="G16" s="10"/>
      <c r="H16" s="10"/>
      <c r="I16" s="10"/>
      <c r="J16" s="10"/>
      <c r="K16" s="10"/>
      <c r="L16" s="132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16.2" x14ac:dyDescent="0.3">
      <c r="A17" s="134"/>
      <c r="B17" s="135"/>
      <c r="C17" s="134"/>
      <c r="D17" s="139" t="s">
        <v>190</v>
      </c>
      <c r="E17" s="10"/>
      <c r="F17" s="10"/>
      <c r="G17" s="10"/>
      <c r="H17" s="10"/>
      <c r="I17" s="10"/>
      <c r="J17" s="10"/>
      <c r="K17" s="10"/>
      <c r="L17" s="132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48.6" x14ac:dyDescent="0.3">
      <c r="A18" s="140"/>
      <c r="B18" s="141"/>
      <c r="C18" s="140"/>
      <c r="D18" s="139" t="s">
        <v>192</v>
      </c>
      <c r="E18" s="10"/>
      <c r="F18" s="10"/>
      <c r="G18" s="10"/>
      <c r="H18" s="10"/>
      <c r="I18" s="10"/>
      <c r="J18" s="10"/>
      <c r="K18" s="10"/>
      <c r="M18" s="132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31.5" customHeight="1" x14ac:dyDescent="0.3">
      <c r="A19" s="128">
        <v>2</v>
      </c>
      <c r="B19" s="142" t="s">
        <v>99</v>
      </c>
      <c r="C19" s="1" t="s">
        <v>102</v>
      </c>
      <c r="D19" s="139" t="s">
        <v>110</v>
      </c>
      <c r="E19" s="10"/>
      <c r="F19" s="10"/>
      <c r="G19" s="10"/>
      <c r="H19" s="10"/>
      <c r="I19" s="10"/>
      <c r="J19" s="132"/>
      <c r="K19" s="132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32.4" x14ac:dyDescent="0.3">
      <c r="A20" s="134"/>
      <c r="B20" s="142"/>
      <c r="C20" s="3"/>
      <c r="D20" s="139" t="s">
        <v>111</v>
      </c>
      <c r="E20" s="10"/>
      <c r="F20" s="10"/>
      <c r="G20" s="10"/>
      <c r="H20" s="10"/>
      <c r="I20" s="10"/>
      <c r="J20" s="10"/>
      <c r="K20" s="10"/>
      <c r="L20" s="132"/>
      <c r="M20" s="132"/>
      <c r="N20" s="132"/>
      <c r="O20" s="10"/>
      <c r="P20" s="10"/>
      <c r="Q20" s="10"/>
      <c r="R20" s="10"/>
      <c r="S20" s="10"/>
      <c r="T20" s="10"/>
      <c r="U20" s="10"/>
      <c r="V20" s="10"/>
    </row>
    <row r="21" spans="1:22" ht="113.4" x14ac:dyDescent="0.3">
      <c r="A21" s="134"/>
      <c r="B21" s="142"/>
      <c r="C21" s="3"/>
      <c r="D21" s="139" t="s">
        <v>112</v>
      </c>
      <c r="E21" s="10"/>
      <c r="F21" s="10"/>
      <c r="G21" s="10"/>
      <c r="H21" s="10"/>
      <c r="I21" s="10"/>
      <c r="J21" s="10"/>
      <c r="K21" s="10"/>
      <c r="L21" s="132"/>
      <c r="M21" s="132"/>
      <c r="N21" s="132"/>
      <c r="O21" s="10"/>
      <c r="P21" s="10"/>
      <c r="Q21" s="10"/>
      <c r="R21" s="10"/>
      <c r="S21" s="10"/>
      <c r="T21" s="10"/>
      <c r="U21" s="10"/>
      <c r="V21" s="10"/>
    </row>
    <row r="22" spans="1:22" ht="32.4" x14ac:dyDescent="0.3">
      <c r="A22" s="134"/>
      <c r="B22" s="142"/>
      <c r="C22" s="3"/>
      <c r="D22" s="139" t="s">
        <v>113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32"/>
      <c r="P22" s="132"/>
      <c r="Q22" s="132"/>
      <c r="R22" s="10"/>
      <c r="S22" s="10"/>
      <c r="T22" s="10"/>
      <c r="U22" s="10"/>
      <c r="V22" s="10"/>
    </row>
    <row r="23" spans="1:22" ht="64.8" x14ac:dyDescent="0.3">
      <c r="A23" s="134"/>
      <c r="B23" s="142"/>
      <c r="C23" s="4"/>
      <c r="D23" s="139" t="s">
        <v>193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33"/>
      <c r="P23" s="133"/>
      <c r="Q23" s="133"/>
      <c r="R23" s="132"/>
      <c r="S23" s="10"/>
      <c r="T23" s="10"/>
      <c r="U23" s="10"/>
      <c r="V23" s="10"/>
    </row>
    <row r="24" spans="1:22" ht="48.6" x14ac:dyDescent="0.3">
      <c r="A24" s="134"/>
      <c r="B24" s="142"/>
      <c r="C24" s="7" t="s">
        <v>109</v>
      </c>
      <c r="D24" s="139" t="s">
        <v>60</v>
      </c>
      <c r="E24" s="10"/>
      <c r="F24" s="10"/>
      <c r="G24" s="10"/>
      <c r="H24" s="10"/>
      <c r="I24" s="10"/>
      <c r="J24" s="10"/>
      <c r="K24" s="10"/>
      <c r="L24" s="132"/>
      <c r="M24" s="132"/>
      <c r="N24" s="132"/>
      <c r="O24" s="10"/>
      <c r="P24" s="10"/>
      <c r="Q24" s="10"/>
      <c r="R24" s="10"/>
      <c r="S24" s="10"/>
      <c r="T24" s="10"/>
      <c r="U24" s="10"/>
      <c r="V24" s="10"/>
    </row>
    <row r="25" spans="1:22" ht="48.6" x14ac:dyDescent="0.3">
      <c r="A25" s="134"/>
      <c r="B25" s="142"/>
      <c r="C25" s="7"/>
      <c r="D25" s="139" t="s">
        <v>61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32"/>
      <c r="P25" s="132"/>
      <c r="Q25" s="132"/>
      <c r="R25" s="10"/>
      <c r="S25" s="10"/>
      <c r="T25" s="10"/>
      <c r="U25" s="10"/>
      <c r="V25" s="10"/>
    </row>
    <row r="26" spans="1:22" ht="275.39999999999998" x14ac:dyDescent="0.3">
      <c r="A26" s="134"/>
      <c r="B26" s="142"/>
      <c r="C26" s="143" t="s">
        <v>100</v>
      </c>
      <c r="D26" s="139" t="s">
        <v>194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32"/>
      <c r="U26" s="132"/>
      <c r="V26" s="132"/>
    </row>
    <row r="27" spans="1:22" ht="145.80000000000001" x14ac:dyDescent="0.3">
      <c r="A27" s="134"/>
      <c r="B27" s="142"/>
      <c r="C27" s="143" t="s">
        <v>101</v>
      </c>
      <c r="D27" s="139" t="s">
        <v>195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32"/>
      <c r="U27" s="132"/>
      <c r="V27" s="132"/>
    </row>
    <row r="28" spans="1:22" ht="31.5" customHeight="1" x14ac:dyDescent="0.3">
      <c r="A28" s="144">
        <v>3</v>
      </c>
      <c r="B28" s="142" t="s">
        <v>121</v>
      </c>
      <c r="C28" s="7" t="s">
        <v>51</v>
      </c>
      <c r="D28" s="139" t="s">
        <v>52</v>
      </c>
      <c r="E28" s="10"/>
      <c r="F28" s="10"/>
      <c r="G28" s="10"/>
      <c r="H28" s="10"/>
      <c r="I28" s="10"/>
      <c r="J28" s="10"/>
      <c r="K28" s="10"/>
      <c r="L28" s="133"/>
      <c r="M28" s="137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32.4" x14ac:dyDescent="0.3">
      <c r="A29" s="144"/>
      <c r="B29" s="142"/>
      <c r="C29" s="7"/>
      <c r="D29" s="139" t="s">
        <v>53</v>
      </c>
      <c r="E29" s="10"/>
      <c r="F29" s="10"/>
      <c r="G29" s="10"/>
      <c r="H29" s="10"/>
      <c r="I29" s="10"/>
      <c r="J29" s="10"/>
      <c r="K29" s="10"/>
      <c r="L29" s="10"/>
      <c r="M29" s="137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16.2" x14ac:dyDescent="0.3">
      <c r="A30" s="144"/>
      <c r="B30" s="142"/>
      <c r="C30" s="7"/>
      <c r="D30" s="139" t="s">
        <v>54</v>
      </c>
      <c r="E30" s="10"/>
      <c r="F30" s="10"/>
      <c r="G30" s="10"/>
      <c r="H30" s="10"/>
      <c r="I30" s="10"/>
      <c r="J30" s="10"/>
      <c r="K30" s="10"/>
      <c r="L30" s="10"/>
      <c r="M30" s="10"/>
      <c r="N30" s="137"/>
      <c r="O30" s="137"/>
      <c r="P30" s="137"/>
      <c r="Q30" s="10"/>
      <c r="R30" s="10"/>
      <c r="S30" s="10"/>
      <c r="T30" s="10"/>
      <c r="U30" s="10"/>
      <c r="V30" s="10"/>
    </row>
    <row r="31" spans="1:22" ht="32.4" x14ac:dyDescent="0.3">
      <c r="A31" s="144"/>
      <c r="B31" s="142"/>
      <c r="C31" s="7" t="s">
        <v>47</v>
      </c>
      <c r="D31" s="139" t="s">
        <v>48</v>
      </c>
      <c r="E31" s="137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48.6" x14ac:dyDescent="0.3">
      <c r="A32" s="144"/>
      <c r="B32" s="142"/>
      <c r="C32" s="7"/>
      <c r="D32" s="139" t="s">
        <v>49</v>
      </c>
      <c r="E32" s="137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48.6" x14ac:dyDescent="0.3">
      <c r="A33" s="144"/>
      <c r="B33" s="142"/>
      <c r="C33" s="7"/>
      <c r="D33" s="139" t="s">
        <v>50</v>
      </c>
      <c r="E33" s="137"/>
      <c r="F33" s="133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64.8" x14ac:dyDescent="0.3">
      <c r="A34" s="144"/>
      <c r="B34" s="142"/>
      <c r="C34" s="1" t="s">
        <v>103</v>
      </c>
      <c r="D34" s="139" t="s">
        <v>123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32"/>
      <c r="S34" s="132"/>
      <c r="T34" s="10"/>
      <c r="U34" s="10"/>
      <c r="V34" s="10"/>
    </row>
    <row r="35" spans="1:22" ht="48.6" x14ac:dyDescent="0.3">
      <c r="A35" s="144"/>
      <c r="B35" s="142"/>
      <c r="C35" s="3"/>
      <c r="D35" s="139" t="s">
        <v>124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32"/>
      <c r="U35" s="132"/>
      <c r="V35" s="10"/>
    </row>
    <row r="36" spans="1:22" ht="32.4" x14ac:dyDescent="0.3">
      <c r="A36" s="145"/>
      <c r="B36" s="142"/>
      <c r="C36" s="4"/>
      <c r="D36" s="146" t="s">
        <v>125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32"/>
      <c r="U36" s="132"/>
      <c r="V36" s="132"/>
    </row>
    <row r="37" spans="1:22" ht="28.8" x14ac:dyDescent="0.3">
      <c r="A37" s="147">
        <v>4</v>
      </c>
      <c r="B37" s="148" t="s">
        <v>36</v>
      </c>
      <c r="C37" s="6" t="s">
        <v>107</v>
      </c>
      <c r="D37" s="149" t="s">
        <v>85</v>
      </c>
      <c r="E37" s="10"/>
      <c r="F37" s="10"/>
      <c r="G37" s="10"/>
      <c r="H37" s="10"/>
      <c r="I37" s="132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8.8" x14ac:dyDescent="0.3">
      <c r="A38" s="147"/>
      <c r="B38" s="148"/>
      <c r="C38" s="6"/>
      <c r="D38" s="149" t="s">
        <v>86</v>
      </c>
      <c r="E38" s="10"/>
      <c r="F38" s="10"/>
      <c r="G38" s="10"/>
      <c r="H38" s="10"/>
      <c r="I38" s="10"/>
      <c r="J38" s="132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8.8" x14ac:dyDescent="0.3">
      <c r="A39" s="147"/>
      <c r="B39" s="148"/>
      <c r="C39" s="6"/>
      <c r="D39" s="149" t="s">
        <v>87</v>
      </c>
      <c r="E39" s="10"/>
      <c r="F39" s="10"/>
      <c r="G39" s="10"/>
      <c r="H39" s="10"/>
      <c r="I39" s="10"/>
      <c r="J39" s="10"/>
      <c r="K39" s="132"/>
      <c r="L39" s="132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8.8" x14ac:dyDescent="0.3">
      <c r="A40" s="147"/>
      <c r="B40" s="148"/>
      <c r="C40" s="6"/>
      <c r="D40" s="149" t="s">
        <v>88</v>
      </c>
      <c r="E40" s="10"/>
      <c r="F40" s="10"/>
      <c r="G40" s="10"/>
      <c r="H40" s="10"/>
      <c r="I40" s="10"/>
      <c r="J40" s="10"/>
      <c r="K40" s="132"/>
      <c r="L40" s="132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3">
      <c r="A41" s="147"/>
      <c r="B41" s="148"/>
      <c r="C41" s="6"/>
      <c r="D41" s="149" t="s">
        <v>89</v>
      </c>
      <c r="E41" s="10"/>
      <c r="F41" s="10"/>
      <c r="G41" s="10"/>
      <c r="H41" s="10"/>
      <c r="I41" s="10"/>
      <c r="J41" s="10"/>
      <c r="K41" s="132"/>
      <c r="L41" s="132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8.8" x14ac:dyDescent="0.3">
      <c r="A42" s="147"/>
      <c r="B42" s="148"/>
      <c r="C42" s="6"/>
      <c r="D42" s="149" t="s">
        <v>90</v>
      </c>
      <c r="E42" s="10"/>
      <c r="F42" s="10"/>
      <c r="G42" s="10"/>
      <c r="H42" s="10"/>
      <c r="I42" s="10"/>
      <c r="J42" s="10"/>
      <c r="K42" s="10"/>
      <c r="L42" s="10"/>
      <c r="M42" s="132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43.2" x14ac:dyDescent="0.3">
      <c r="A43" s="147"/>
      <c r="B43" s="148"/>
      <c r="C43" s="7" t="s">
        <v>80</v>
      </c>
      <c r="D43" s="149" t="s">
        <v>92</v>
      </c>
      <c r="E43" s="132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8.8" x14ac:dyDescent="0.3">
      <c r="A44" s="147"/>
      <c r="B44" s="148"/>
      <c r="C44" s="7"/>
      <c r="D44" s="149" t="s">
        <v>93</v>
      </c>
      <c r="E44" s="10"/>
      <c r="F44" s="132"/>
      <c r="G44" s="132"/>
      <c r="H44" s="133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8.8" x14ac:dyDescent="0.3">
      <c r="A45" s="147"/>
      <c r="B45" s="148"/>
      <c r="C45" s="7"/>
      <c r="D45" s="150" t="s">
        <v>94</v>
      </c>
      <c r="E45" s="10"/>
      <c r="F45" s="10"/>
      <c r="G45" s="132"/>
      <c r="H45" s="132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43.2" x14ac:dyDescent="0.3">
      <c r="A46" s="147"/>
      <c r="B46" s="148"/>
      <c r="C46" s="7"/>
      <c r="D46" s="150" t="s">
        <v>95</v>
      </c>
      <c r="E46" s="10"/>
      <c r="F46" s="10"/>
      <c r="G46" s="132"/>
      <c r="H46" s="132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8.8" x14ac:dyDescent="0.3">
      <c r="A47" s="147"/>
      <c r="B47" s="148"/>
      <c r="C47" s="7"/>
      <c r="D47" s="149" t="s">
        <v>96</v>
      </c>
      <c r="E47" s="10"/>
      <c r="F47" s="10"/>
      <c r="G47" s="132"/>
      <c r="H47" s="132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58.2" thickBot="1" x14ac:dyDescent="0.35">
      <c r="A48" s="147"/>
      <c r="B48" s="151"/>
      <c r="C48" s="7"/>
      <c r="D48" s="149" t="s">
        <v>97</v>
      </c>
      <c r="E48" s="10"/>
      <c r="F48" s="10"/>
      <c r="G48" s="132"/>
      <c r="H48" s="132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3:5" s="120" customFormat="1" x14ac:dyDescent="0.3"/>
    <row r="50" spans="3:5" s="120" customFormat="1" x14ac:dyDescent="0.3"/>
    <row r="51" spans="3:5" s="120" customFormat="1" x14ac:dyDescent="0.3"/>
    <row r="52" spans="3:5" s="120" customFormat="1" x14ac:dyDescent="0.3"/>
    <row r="53" spans="3:5" s="120" customFormat="1" x14ac:dyDescent="0.3"/>
    <row r="54" spans="3:5" s="120" customFormat="1" x14ac:dyDescent="0.3"/>
    <row r="55" spans="3:5" s="120" customFormat="1" ht="12.6" customHeight="1" x14ac:dyDescent="0.3">
      <c r="C55" s="152" t="s">
        <v>183</v>
      </c>
      <c r="D55" s="152"/>
      <c r="E55" s="152"/>
    </row>
    <row r="56" spans="3:5" s="120" customFormat="1" ht="28.8" x14ac:dyDescent="0.3">
      <c r="C56" s="133" t="s">
        <v>37</v>
      </c>
      <c r="D56" s="153">
        <v>8</v>
      </c>
      <c r="E56" s="154">
        <v>0.14285714285714285</v>
      </c>
    </row>
    <row r="57" spans="3:5" s="120" customFormat="1" x14ac:dyDescent="0.3">
      <c r="C57" s="133" t="s">
        <v>38</v>
      </c>
      <c r="D57" s="153">
        <v>8</v>
      </c>
      <c r="E57" s="154">
        <v>0.14285714285714285</v>
      </c>
    </row>
    <row r="58" spans="3:5" s="120" customFormat="1" ht="43.2" x14ac:dyDescent="0.3">
      <c r="C58" s="133" t="s">
        <v>102</v>
      </c>
      <c r="D58" s="153">
        <v>8</v>
      </c>
      <c r="E58" s="154">
        <v>0.14285714285714285</v>
      </c>
    </row>
    <row r="59" spans="3:5" s="120" customFormat="1" ht="43.2" x14ac:dyDescent="0.3">
      <c r="C59" s="133" t="s">
        <v>109</v>
      </c>
      <c r="D59" s="153">
        <v>6</v>
      </c>
      <c r="E59" s="154">
        <v>0.10714285714285714</v>
      </c>
    </row>
    <row r="60" spans="3:5" s="120" customFormat="1" ht="72" x14ac:dyDescent="0.3">
      <c r="C60" s="133" t="s">
        <v>100</v>
      </c>
      <c r="D60" s="153">
        <v>3</v>
      </c>
      <c r="E60" s="154">
        <v>5.3571428571428568E-2</v>
      </c>
    </row>
    <row r="61" spans="3:5" s="120" customFormat="1" ht="28.8" x14ac:dyDescent="0.3">
      <c r="C61" s="133" t="s">
        <v>101</v>
      </c>
      <c r="D61" s="153">
        <v>3</v>
      </c>
      <c r="E61" s="154">
        <v>5.3571428571428568E-2</v>
      </c>
    </row>
    <row r="62" spans="3:5" s="120" customFormat="1" x14ac:dyDescent="0.3">
      <c r="C62" s="133" t="s">
        <v>51</v>
      </c>
      <c r="D62" s="153">
        <v>4</v>
      </c>
      <c r="E62" s="154">
        <v>7.1428571428571425E-2</v>
      </c>
    </row>
    <row r="63" spans="3:5" s="120" customFormat="1" ht="28.8" x14ac:dyDescent="0.3">
      <c r="C63" s="133" t="s">
        <v>47</v>
      </c>
      <c r="D63" s="153">
        <v>1</v>
      </c>
      <c r="E63" s="154">
        <v>1.7857142857142856E-2</v>
      </c>
    </row>
    <row r="64" spans="3:5" s="120" customFormat="1" ht="28.8" x14ac:dyDescent="0.3">
      <c r="C64" s="133" t="s">
        <v>103</v>
      </c>
      <c r="D64" s="153">
        <v>5</v>
      </c>
      <c r="E64" s="154">
        <v>8.9285714285714288E-2</v>
      </c>
    </row>
    <row r="65" spans="3:5" s="120" customFormat="1" ht="28.8" x14ac:dyDescent="0.3">
      <c r="C65" s="133" t="s">
        <v>107</v>
      </c>
      <c r="D65" s="153">
        <v>5</v>
      </c>
      <c r="E65" s="154">
        <v>8.9285714285714288E-2</v>
      </c>
    </row>
    <row r="66" spans="3:5" s="120" customFormat="1" ht="28.8" x14ac:dyDescent="0.3">
      <c r="C66" s="133" t="s">
        <v>80</v>
      </c>
      <c r="D66" s="153">
        <v>5</v>
      </c>
      <c r="E66" s="154">
        <v>8.9285714285714288E-2</v>
      </c>
    </row>
    <row r="67" spans="3:5" s="120" customFormat="1" x14ac:dyDescent="0.3">
      <c r="D67" s="155"/>
      <c r="E67" s="155"/>
    </row>
    <row r="68" spans="3:5" s="120" customFormat="1" x14ac:dyDescent="0.3"/>
    <row r="69" spans="3:5" s="120" customFormat="1" x14ac:dyDescent="0.3"/>
    <row r="70" spans="3:5" s="120" customFormat="1" x14ac:dyDescent="0.3"/>
    <row r="71" spans="3:5" s="120" customFormat="1" x14ac:dyDescent="0.3"/>
    <row r="72" spans="3:5" s="120" customFormat="1" x14ac:dyDescent="0.3"/>
    <row r="73" spans="3:5" s="120" customFormat="1" x14ac:dyDescent="0.3"/>
    <row r="74" spans="3:5" s="120" customFormat="1" x14ac:dyDescent="0.3"/>
    <row r="75" spans="3:5" s="120" customFormat="1" x14ac:dyDescent="0.3"/>
    <row r="76" spans="3:5" s="120" customFormat="1" x14ac:dyDescent="0.3"/>
    <row r="77" spans="3:5" s="120" customFormat="1" x14ac:dyDescent="0.3"/>
    <row r="78" spans="3:5" s="120" customFormat="1" x14ac:dyDescent="0.3"/>
  </sheetData>
  <mergeCells count="21">
    <mergeCell ref="C55:E55"/>
    <mergeCell ref="B37:B48"/>
    <mergeCell ref="C37:C42"/>
    <mergeCell ref="C43:C48"/>
    <mergeCell ref="A37:A48"/>
    <mergeCell ref="E2:V2"/>
    <mergeCell ref="A2:D2"/>
    <mergeCell ref="B28:B36"/>
    <mergeCell ref="A28:A36"/>
    <mergeCell ref="C34:C36"/>
    <mergeCell ref="B19:B27"/>
    <mergeCell ref="C24:C25"/>
    <mergeCell ref="A19:A27"/>
    <mergeCell ref="C28:C30"/>
    <mergeCell ref="C31:C33"/>
    <mergeCell ref="A3:B3"/>
    <mergeCell ref="C4:C9"/>
    <mergeCell ref="C10:C18"/>
    <mergeCell ref="B4:B18"/>
    <mergeCell ref="A4:A18"/>
    <mergeCell ref="C19:C2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12" sqref="A12:H12"/>
    </sheetView>
  </sheetViews>
  <sheetFormatPr baseColWidth="10" defaultRowHeight="14.4" x14ac:dyDescent="0.3"/>
  <cols>
    <col min="1" max="1" width="26.6640625" style="173" customWidth="1"/>
    <col min="2" max="2" width="19.44140625" style="173" customWidth="1"/>
    <col min="3" max="3" width="10.44140625" style="173" customWidth="1"/>
    <col min="4" max="4" width="13" style="173" bestFit="1" customWidth="1"/>
    <col min="5" max="5" width="13.88671875" style="173" customWidth="1"/>
    <col min="6" max="6" width="13" style="173" customWidth="1"/>
    <col min="7" max="7" width="14.109375" style="173" bestFit="1" customWidth="1"/>
    <col min="8" max="8" width="14.6640625" style="173" customWidth="1"/>
    <col min="9" max="16384" width="11.5546875" style="173"/>
  </cols>
  <sheetData>
    <row r="1" spans="1:9" x14ac:dyDescent="0.3">
      <c r="A1" s="156" t="s">
        <v>98</v>
      </c>
      <c r="B1" s="157"/>
      <c r="C1" s="157"/>
      <c r="D1" s="157" t="s">
        <v>127</v>
      </c>
      <c r="E1" s="157"/>
      <c r="F1" s="157"/>
      <c r="G1" s="157"/>
      <c r="H1" s="157"/>
    </row>
    <row r="2" spans="1:9" x14ac:dyDescent="0.3">
      <c r="A2" s="157"/>
      <c r="B2" s="157"/>
      <c r="C2" s="157"/>
      <c r="D2" s="157"/>
      <c r="E2" s="157"/>
      <c r="F2" s="157"/>
      <c r="G2" s="157"/>
      <c r="H2" s="157"/>
    </row>
    <row r="3" spans="1:9" x14ac:dyDescent="0.3">
      <c r="A3" s="174" t="s">
        <v>22</v>
      </c>
      <c r="B3" s="174"/>
      <c r="C3" s="174"/>
      <c r="D3" s="174"/>
      <c r="E3" s="174"/>
      <c r="F3" s="174"/>
      <c r="G3" s="175" t="s">
        <v>23</v>
      </c>
      <c r="H3" s="175"/>
    </row>
    <row r="4" spans="1:9" x14ac:dyDescent="0.3">
      <c r="A4" s="158" t="s">
        <v>71</v>
      </c>
      <c r="B4" s="159"/>
      <c r="C4" s="159"/>
      <c r="D4" s="159"/>
      <c r="E4" s="159"/>
      <c r="F4" s="160"/>
      <c r="G4" s="175"/>
      <c r="H4" s="175"/>
    </row>
    <row r="5" spans="1:9" x14ac:dyDescent="0.3">
      <c r="A5" s="174" t="s">
        <v>128</v>
      </c>
      <c r="B5" s="174"/>
      <c r="C5" s="174"/>
      <c r="D5" s="174"/>
      <c r="E5" s="174"/>
      <c r="F5" s="174"/>
      <c r="G5" s="175" t="s">
        <v>24</v>
      </c>
      <c r="H5" s="175"/>
    </row>
    <row r="6" spans="1:9" x14ac:dyDescent="0.3">
      <c r="A6" s="158" t="s">
        <v>145</v>
      </c>
      <c r="B6" s="161"/>
      <c r="C6" s="161"/>
      <c r="D6" s="161"/>
      <c r="E6" s="161"/>
      <c r="F6" s="162"/>
      <c r="G6" s="176" t="s">
        <v>25</v>
      </c>
      <c r="H6" s="176"/>
    </row>
    <row r="7" spans="1:9" x14ac:dyDescent="0.3">
      <c r="A7" s="177" t="s">
        <v>129</v>
      </c>
      <c r="B7" s="177"/>
      <c r="C7" s="177"/>
      <c r="D7" s="177"/>
      <c r="E7" s="177"/>
      <c r="F7" s="177"/>
      <c r="G7" s="177"/>
      <c r="H7" s="177"/>
    </row>
    <row r="8" spans="1:9" x14ac:dyDescent="0.3">
      <c r="A8" s="175" t="s">
        <v>26</v>
      </c>
      <c r="B8" s="175"/>
      <c r="C8" s="175"/>
      <c r="D8" s="178" t="s">
        <v>130</v>
      </c>
      <c r="E8" s="178" t="s">
        <v>131</v>
      </c>
      <c r="F8" s="178" t="s">
        <v>132</v>
      </c>
      <c r="G8" s="178" t="s">
        <v>133</v>
      </c>
      <c r="H8" s="178" t="s">
        <v>133</v>
      </c>
    </row>
    <row r="9" spans="1:9" x14ac:dyDescent="0.3">
      <c r="A9" s="179" t="s">
        <v>182</v>
      </c>
      <c r="B9" s="179"/>
      <c r="C9" s="179"/>
      <c r="D9" s="180" t="s">
        <v>73</v>
      </c>
      <c r="E9" s="166">
        <v>100000</v>
      </c>
      <c r="F9" s="181">
        <f>18*7</f>
        <v>126</v>
      </c>
      <c r="G9" s="167">
        <f>F9*E9</f>
        <v>12600000</v>
      </c>
      <c r="H9" s="167"/>
    </row>
    <row r="10" spans="1:9" x14ac:dyDescent="0.3">
      <c r="A10" s="179" t="s">
        <v>156</v>
      </c>
      <c r="B10" s="179"/>
      <c r="C10" s="179"/>
      <c r="D10" s="180" t="s">
        <v>153</v>
      </c>
      <c r="E10" s="166">
        <v>140000</v>
      </c>
      <c r="F10" s="167">
        <v>20</v>
      </c>
      <c r="G10" s="167">
        <f>F10*E10</f>
        <v>2800000</v>
      </c>
      <c r="H10" s="182"/>
    </row>
    <row r="11" spans="1:9" x14ac:dyDescent="0.3">
      <c r="A11" s="183" t="s">
        <v>27</v>
      </c>
      <c r="B11" s="183"/>
      <c r="C11" s="183"/>
      <c r="D11" s="183"/>
      <c r="E11" s="183"/>
      <c r="F11" s="183"/>
      <c r="G11" s="183"/>
      <c r="H11" s="167">
        <f>SUM(G9:G10)</f>
        <v>15400000</v>
      </c>
    </row>
    <row r="12" spans="1:9" x14ac:dyDescent="0.3">
      <c r="A12" s="177" t="s">
        <v>134</v>
      </c>
      <c r="B12" s="177"/>
      <c r="C12" s="177"/>
      <c r="D12" s="177"/>
      <c r="E12" s="177"/>
      <c r="F12" s="177"/>
      <c r="G12" s="177"/>
      <c r="H12" s="177"/>
    </row>
    <row r="13" spans="1:9" x14ac:dyDescent="0.3">
      <c r="A13" s="175" t="s">
        <v>26</v>
      </c>
      <c r="B13" s="175"/>
      <c r="C13" s="175"/>
      <c r="D13" s="178" t="s">
        <v>28</v>
      </c>
      <c r="E13" s="178" t="s">
        <v>135</v>
      </c>
      <c r="F13" s="178" t="s">
        <v>29</v>
      </c>
      <c r="G13" s="178" t="s">
        <v>30</v>
      </c>
      <c r="H13" s="178" t="s">
        <v>30</v>
      </c>
      <c r="I13" s="184"/>
    </row>
    <row r="14" spans="1:9" x14ac:dyDescent="0.3">
      <c r="A14" s="163" t="s">
        <v>74</v>
      </c>
      <c r="B14" s="185"/>
      <c r="C14" s="186"/>
      <c r="D14" s="187" t="s">
        <v>77</v>
      </c>
      <c r="E14" s="188">
        <v>200000</v>
      </c>
      <c r="F14" s="189">
        <v>18</v>
      </c>
      <c r="G14" s="167">
        <f t="shared" ref="G14:G19" si="0">F14*E14</f>
        <v>3600000</v>
      </c>
      <c r="H14" s="167"/>
      <c r="I14" s="184"/>
    </row>
    <row r="15" spans="1:9" ht="21" customHeight="1" x14ac:dyDescent="0.3">
      <c r="A15" s="190" t="s">
        <v>154</v>
      </c>
      <c r="B15" s="191"/>
      <c r="C15" s="191"/>
      <c r="D15" s="180" t="s">
        <v>76</v>
      </c>
      <c r="E15" s="188">
        <v>8000</v>
      </c>
      <c r="F15" s="192">
        <f>50*20</f>
        <v>1000</v>
      </c>
      <c r="G15" s="167">
        <f t="shared" si="0"/>
        <v>8000000</v>
      </c>
      <c r="H15" s="182"/>
      <c r="I15" s="184"/>
    </row>
    <row r="16" spans="1:9" x14ac:dyDescent="0.3">
      <c r="A16" s="190" t="s">
        <v>159</v>
      </c>
      <c r="B16" s="191"/>
      <c r="C16" s="191"/>
      <c r="D16" s="180" t="s">
        <v>155</v>
      </c>
      <c r="E16" s="166">
        <v>600000</v>
      </c>
      <c r="F16" s="193">
        <v>20</v>
      </c>
      <c r="G16" s="167">
        <f t="shared" si="0"/>
        <v>12000000</v>
      </c>
      <c r="H16" s="182"/>
      <c r="I16" s="184"/>
    </row>
    <row r="17" spans="1:9" ht="21.75" customHeight="1" x14ac:dyDescent="0.3">
      <c r="A17" s="190" t="s">
        <v>165</v>
      </c>
      <c r="B17" s="191"/>
      <c r="C17" s="191"/>
      <c r="D17" s="180" t="s">
        <v>163</v>
      </c>
      <c r="E17" s="166">
        <v>600000</v>
      </c>
      <c r="F17" s="167">
        <v>80</v>
      </c>
      <c r="G17" s="167">
        <f t="shared" si="0"/>
        <v>48000000</v>
      </c>
      <c r="H17" s="182"/>
      <c r="I17" s="184"/>
    </row>
    <row r="18" spans="1:9" x14ac:dyDescent="0.3">
      <c r="A18" s="190" t="s">
        <v>166</v>
      </c>
      <c r="B18" s="191"/>
      <c r="C18" s="191"/>
      <c r="D18" s="180" t="s">
        <v>163</v>
      </c>
      <c r="E18" s="166">
        <v>500000</v>
      </c>
      <c r="F18" s="167">
        <v>80</v>
      </c>
      <c r="G18" s="167">
        <f t="shared" si="0"/>
        <v>40000000</v>
      </c>
      <c r="H18" s="182"/>
      <c r="I18" s="184"/>
    </row>
    <row r="19" spans="1:9" ht="23.25" customHeight="1" x14ac:dyDescent="0.3">
      <c r="A19" s="163" t="s">
        <v>164</v>
      </c>
      <c r="B19" s="164"/>
      <c r="C19" s="165"/>
      <c r="D19" s="180" t="s">
        <v>163</v>
      </c>
      <c r="E19" s="166">
        <v>50000</v>
      </c>
      <c r="F19" s="167">
        <v>300</v>
      </c>
      <c r="G19" s="167">
        <f t="shared" si="0"/>
        <v>15000000</v>
      </c>
      <c r="H19" s="182"/>
      <c r="I19" s="184"/>
    </row>
    <row r="20" spans="1:9" x14ac:dyDescent="0.3">
      <c r="A20" s="194" t="s">
        <v>27</v>
      </c>
      <c r="B20" s="194"/>
      <c r="C20" s="194"/>
      <c r="D20" s="194"/>
      <c r="E20" s="194"/>
      <c r="F20" s="194"/>
      <c r="G20" s="183"/>
      <c r="H20" s="167">
        <f>SUM(G14:G19)</f>
        <v>126600000</v>
      </c>
    </row>
    <row r="21" spans="1:9" x14ac:dyDescent="0.3">
      <c r="A21" s="177" t="s">
        <v>136</v>
      </c>
      <c r="B21" s="177"/>
      <c r="C21" s="177"/>
      <c r="D21" s="177"/>
      <c r="E21" s="177"/>
      <c r="F21" s="177"/>
      <c r="G21" s="177"/>
      <c r="H21" s="177"/>
    </row>
    <row r="22" spans="1:9" x14ac:dyDescent="0.3">
      <c r="A22" s="175" t="s">
        <v>137</v>
      </c>
      <c r="B22" s="175"/>
      <c r="C22" s="175"/>
      <c r="D22" s="178" t="s">
        <v>28</v>
      </c>
      <c r="E22" s="178" t="s">
        <v>138</v>
      </c>
      <c r="F22" s="178" t="s">
        <v>29</v>
      </c>
      <c r="G22" s="178" t="s">
        <v>31</v>
      </c>
      <c r="H22" s="178" t="s">
        <v>31</v>
      </c>
      <c r="I22" s="184"/>
    </row>
    <row r="23" spans="1:9" ht="22.5" customHeight="1" x14ac:dyDescent="0.3">
      <c r="A23" s="195" t="s">
        <v>157</v>
      </c>
      <c r="B23" s="196"/>
      <c r="C23" s="197"/>
      <c r="D23" s="198" t="s">
        <v>84</v>
      </c>
      <c r="E23" s="167">
        <f>78113*25</f>
        <v>1952825</v>
      </c>
      <c r="F23" s="199">
        <v>18</v>
      </c>
      <c r="G23" s="167">
        <f>F23*E23</f>
        <v>35150850</v>
      </c>
      <c r="H23" s="167"/>
      <c r="I23" s="184"/>
    </row>
    <row r="24" spans="1:9" x14ac:dyDescent="0.3">
      <c r="A24" s="200" t="s">
        <v>158</v>
      </c>
      <c r="B24" s="201"/>
      <c r="C24" s="202"/>
      <c r="D24" s="180" t="s">
        <v>83</v>
      </c>
      <c r="E24" s="203">
        <v>500000</v>
      </c>
      <c r="F24" s="167">
        <f>20</f>
        <v>20</v>
      </c>
      <c r="G24" s="167">
        <f>F24*E24</f>
        <v>10000000</v>
      </c>
      <c r="H24" s="182"/>
      <c r="I24" s="184"/>
    </row>
    <row r="25" spans="1:9" ht="23.25" customHeight="1" x14ac:dyDescent="0.3">
      <c r="A25" s="195" t="s">
        <v>160</v>
      </c>
      <c r="B25" s="196"/>
      <c r="C25" s="197"/>
      <c r="D25" s="180" t="s">
        <v>161</v>
      </c>
      <c r="E25" s="203">
        <v>300000</v>
      </c>
      <c r="F25" s="167">
        <v>15</v>
      </c>
      <c r="G25" s="167">
        <f>F25*E25</f>
        <v>4500000</v>
      </c>
      <c r="H25" s="182"/>
      <c r="I25" s="184"/>
    </row>
    <row r="26" spans="1:9" x14ac:dyDescent="0.3">
      <c r="A26" s="204"/>
      <c r="B26" s="204"/>
      <c r="C26" s="204"/>
      <c r="D26" s="182"/>
      <c r="E26" s="182"/>
      <c r="F26" s="182"/>
      <c r="G26" s="182"/>
      <c r="H26" s="182"/>
      <c r="I26" s="184"/>
    </row>
    <row r="27" spans="1:9" x14ac:dyDescent="0.3">
      <c r="A27" s="194" t="s">
        <v>27</v>
      </c>
      <c r="B27" s="194"/>
      <c r="C27" s="194"/>
      <c r="D27" s="194"/>
      <c r="E27" s="194"/>
      <c r="F27" s="194"/>
      <c r="G27" s="183"/>
      <c r="H27" s="167">
        <f>SUM(G23:G26)</f>
        <v>49650850</v>
      </c>
    </row>
    <row r="28" spans="1:9" x14ac:dyDescent="0.3">
      <c r="A28" s="177" t="s">
        <v>139</v>
      </c>
      <c r="B28" s="177"/>
      <c r="C28" s="177"/>
      <c r="D28" s="177"/>
      <c r="E28" s="177"/>
      <c r="F28" s="177"/>
      <c r="G28" s="177"/>
      <c r="H28" s="177"/>
    </row>
    <row r="29" spans="1:9" x14ac:dyDescent="0.3">
      <c r="A29" s="178" t="s">
        <v>146</v>
      </c>
      <c r="B29" s="178" t="s">
        <v>26</v>
      </c>
      <c r="C29" s="178" t="s">
        <v>28</v>
      </c>
      <c r="D29" s="178" t="s">
        <v>29</v>
      </c>
      <c r="E29" s="205" t="s">
        <v>149</v>
      </c>
      <c r="F29" s="178" t="s">
        <v>175</v>
      </c>
      <c r="G29" s="178" t="s">
        <v>31</v>
      </c>
      <c r="H29" s="178" t="s">
        <v>31</v>
      </c>
      <c r="I29" s="184"/>
    </row>
    <row r="30" spans="1:9" ht="192" x14ac:dyDescent="0.3">
      <c r="A30" s="168" t="s">
        <v>147</v>
      </c>
      <c r="B30" s="168" t="s">
        <v>148</v>
      </c>
      <c r="C30" s="169" t="s">
        <v>32</v>
      </c>
      <c r="D30" s="170">
        <v>1</v>
      </c>
      <c r="E30" s="171">
        <v>10394377</v>
      </c>
      <c r="F30" s="169">
        <v>18</v>
      </c>
      <c r="G30" s="172">
        <f>+F30*E30*D30</f>
        <v>187098786</v>
      </c>
      <c r="H30" s="172"/>
      <c r="I30" s="184"/>
    </row>
    <row r="31" spans="1:9" ht="192" x14ac:dyDescent="0.3">
      <c r="A31" s="168" t="s">
        <v>78</v>
      </c>
      <c r="B31" s="168" t="s">
        <v>151</v>
      </c>
      <c r="C31" s="169" t="s">
        <v>32</v>
      </c>
      <c r="D31" s="170">
        <v>1</v>
      </c>
      <c r="E31" s="171">
        <v>8308552</v>
      </c>
      <c r="F31" s="169">
        <v>18</v>
      </c>
      <c r="G31" s="172">
        <f t="shared" ref="G31:G39" si="1">+F31*E31*D31</f>
        <v>149553936</v>
      </c>
      <c r="H31" s="172"/>
      <c r="I31" s="184"/>
    </row>
    <row r="32" spans="1:9" ht="126.75" customHeight="1" x14ac:dyDescent="0.3">
      <c r="A32" s="168" t="s">
        <v>152</v>
      </c>
      <c r="B32" s="168" t="s">
        <v>162</v>
      </c>
      <c r="C32" s="169" t="s">
        <v>32</v>
      </c>
      <c r="D32" s="170">
        <v>1</v>
      </c>
      <c r="E32" s="171">
        <v>8308552</v>
      </c>
      <c r="F32" s="169">
        <v>18</v>
      </c>
      <c r="G32" s="172">
        <f t="shared" si="1"/>
        <v>149553936</v>
      </c>
      <c r="H32" s="172"/>
      <c r="I32" s="184"/>
    </row>
    <row r="33" spans="1:9" ht="180.75" customHeight="1" x14ac:dyDescent="0.3">
      <c r="A33" s="168" t="s">
        <v>167</v>
      </c>
      <c r="B33" s="168" t="s">
        <v>168</v>
      </c>
      <c r="C33" s="169" t="s">
        <v>32</v>
      </c>
      <c r="D33" s="170">
        <v>1</v>
      </c>
      <c r="E33" s="171">
        <v>5804191</v>
      </c>
      <c r="F33" s="169">
        <v>6</v>
      </c>
      <c r="G33" s="172">
        <f t="shared" si="1"/>
        <v>34825146</v>
      </c>
      <c r="H33" s="172"/>
      <c r="I33" s="184"/>
    </row>
    <row r="34" spans="1:9" ht="180" x14ac:dyDescent="0.3">
      <c r="A34" s="168" t="s">
        <v>79</v>
      </c>
      <c r="B34" s="206" t="s">
        <v>169</v>
      </c>
      <c r="C34" s="169" t="s">
        <v>32</v>
      </c>
      <c r="D34" s="170">
        <v>1</v>
      </c>
      <c r="E34" s="171">
        <v>8308552</v>
      </c>
      <c r="F34" s="169">
        <v>3</v>
      </c>
      <c r="G34" s="172">
        <f t="shared" si="1"/>
        <v>24925656</v>
      </c>
      <c r="H34" s="172"/>
      <c r="I34" s="184"/>
    </row>
    <row r="35" spans="1:9" ht="144" x14ac:dyDescent="0.3">
      <c r="A35" s="168" t="s">
        <v>172</v>
      </c>
      <c r="B35" s="206" t="s">
        <v>173</v>
      </c>
      <c r="C35" s="169" t="s">
        <v>32</v>
      </c>
      <c r="D35" s="170">
        <v>1</v>
      </c>
      <c r="E35" s="171">
        <v>5804191</v>
      </c>
      <c r="F35" s="169">
        <v>5</v>
      </c>
      <c r="G35" s="172">
        <f t="shared" si="1"/>
        <v>29020955</v>
      </c>
      <c r="H35" s="172"/>
      <c r="I35" s="184"/>
    </row>
    <row r="36" spans="1:9" ht="108" x14ac:dyDescent="0.3">
      <c r="A36" s="168" t="s">
        <v>170</v>
      </c>
      <c r="B36" s="206" t="s">
        <v>171</v>
      </c>
      <c r="C36" s="169" t="s">
        <v>32</v>
      </c>
      <c r="D36" s="170">
        <v>1</v>
      </c>
      <c r="E36" s="171">
        <v>5804191</v>
      </c>
      <c r="F36" s="169">
        <v>5</v>
      </c>
      <c r="G36" s="172">
        <f t="shared" si="1"/>
        <v>29020955</v>
      </c>
      <c r="H36" s="172"/>
      <c r="I36" s="184"/>
    </row>
    <row r="37" spans="1:9" ht="120" x14ac:dyDescent="0.3">
      <c r="A37" s="168" t="s">
        <v>174</v>
      </c>
      <c r="B37" s="206" t="s">
        <v>176</v>
      </c>
      <c r="C37" s="169" t="s">
        <v>32</v>
      </c>
      <c r="D37" s="170">
        <v>4</v>
      </c>
      <c r="E37" s="171">
        <v>2151650</v>
      </c>
      <c r="F37" s="169">
        <v>18</v>
      </c>
      <c r="G37" s="172">
        <f t="shared" si="1"/>
        <v>154918800</v>
      </c>
      <c r="H37" s="172"/>
      <c r="I37" s="184"/>
    </row>
    <row r="38" spans="1:9" ht="108" x14ac:dyDescent="0.3">
      <c r="A38" s="168" t="s">
        <v>178</v>
      </c>
      <c r="B38" s="206" t="s">
        <v>179</v>
      </c>
      <c r="C38" s="169" t="s">
        <v>32</v>
      </c>
      <c r="D38" s="170">
        <v>1</v>
      </c>
      <c r="E38" s="171">
        <v>5804191</v>
      </c>
      <c r="F38" s="169">
        <v>2</v>
      </c>
      <c r="G38" s="172">
        <f t="shared" si="1"/>
        <v>11608382</v>
      </c>
      <c r="H38" s="172"/>
      <c r="I38" s="184"/>
    </row>
    <row r="39" spans="1:9" ht="156" x14ac:dyDescent="0.3">
      <c r="A39" s="168" t="s">
        <v>177</v>
      </c>
      <c r="B39" s="168" t="s">
        <v>180</v>
      </c>
      <c r="C39" s="169" t="s">
        <v>32</v>
      </c>
      <c r="D39" s="170">
        <v>1</v>
      </c>
      <c r="E39" s="171">
        <v>5804191</v>
      </c>
      <c r="F39" s="169">
        <v>2</v>
      </c>
      <c r="G39" s="172">
        <f t="shared" si="1"/>
        <v>11608382</v>
      </c>
      <c r="H39" s="172">
        <f t="shared" ref="H39" si="2">+G39</f>
        <v>11608382</v>
      </c>
      <c r="I39" s="184"/>
    </row>
    <row r="40" spans="1:9" x14ac:dyDescent="0.3">
      <c r="B40" s="207"/>
      <c r="C40" s="207"/>
      <c r="D40" s="207"/>
      <c r="E40" s="207"/>
      <c r="F40" s="207"/>
      <c r="G40" s="207" t="s">
        <v>27</v>
      </c>
      <c r="H40" s="167">
        <f>+SUM(G30:G39)</f>
        <v>782134934</v>
      </c>
    </row>
    <row r="41" spans="1:9" x14ac:dyDescent="0.3">
      <c r="A41" s="208" t="s">
        <v>150</v>
      </c>
      <c r="B41" s="208"/>
      <c r="C41" s="208"/>
      <c r="D41" s="208"/>
      <c r="E41" s="208"/>
      <c r="F41" s="208"/>
      <c r="G41" s="208"/>
      <c r="H41" s="209"/>
    </row>
    <row r="42" spans="1:9" x14ac:dyDescent="0.3">
      <c r="A42" s="210"/>
      <c r="B42" s="210"/>
      <c r="C42" s="210"/>
      <c r="D42" s="210"/>
      <c r="E42" s="211"/>
      <c r="F42" s="210"/>
      <c r="G42" s="210"/>
      <c r="H42" s="212"/>
    </row>
    <row r="43" spans="1:9" x14ac:dyDescent="0.3">
      <c r="A43" s="194" t="s">
        <v>140</v>
      </c>
      <c r="B43" s="194"/>
      <c r="C43" s="194"/>
      <c r="D43" s="194"/>
      <c r="E43" s="194"/>
      <c r="F43" s="194"/>
      <c r="G43" s="183"/>
      <c r="H43" s="213">
        <f>SUM(H40,H27,H20,H11)</f>
        <v>973785784</v>
      </c>
    </row>
    <row r="44" spans="1:9" x14ac:dyDescent="0.3">
      <c r="A44" s="177" t="s">
        <v>141</v>
      </c>
      <c r="B44" s="177"/>
      <c r="C44" s="177"/>
      <c r="D44" s="177"/>
      <c r="E44" s="177"/>
      <c r="F44" s="177"/>
      <c r="G44" s="177"/>
      <c r="H44" s="177"/>
    </row>
    <row r="45" spans="1:9" x14ac:dyDescent="0.3">
      <c r="A45" s="214" t="s">
        <v>26</v>
      </c>
      <c r="B45" s="214"/>
      <c r="C45" s="214"/>
      <c r="D45" s="214"/>
      <c r="E45" s="214"/>
      <c r="F45" s="169" t="s">
        <v>142</v>
      </c>
      <c r="G45" s="169" t="s">
        <v>143</v>
      </c>
      <c r="H45" s="182"/>
    </row>
    <row r="46" spans="1:9" x14ac:dyDescent="0.3">
      <c r="A46" s="200" t="s">
        <v>181</v>
      </c>
      <c r="B46" s="201"/>
      <c r="C46" s="201"/>
      <c r="D46" s="201"/>
      <c r="E46" s="202"/>
      <c r="F46" s="215">
        <v>0.1</v>
      </c>
      <c r="G46" s="167">
        <f>H43</f>
        <v>973785784</v>
      </c>
      <c r="H46" s="167">
        <f>G46*F46</f>
        <v>97378578.400000006</v>
      </c>
    </row>
    <row r="47" spans="1:9" x14ac:dyDescent="0.3">
      <c r="A47" s="183" t="s">
        <v>27</v>
      </c>
      <c r="B47" s="183"/>
      <c r="C47" s="183"/>
      <c r="D47" s="183"/>
      <c r="E47" s="183"/>
      <c r="F47" s="183"/>
      <c r="G47" s="183"/>
      <c r="H47" s="167">
        <f>H46</f>
        <v>97378578.400000006</v>
      </c>
    </row>
    <row r="48" spans="1:9" x14ac:dyDescent="0.3">
      <c r="A48" s="194"/>
      <c r="B48" s="194"/>
      <c r="C48" s="194"/>
      <c r="D48" s="194"/>
      <c r="E48" s="194"/>
      <c r="F48" s="194"/>
      <c r="G48" s="194"/>
      <c r="H48" s="216"/>
    </row>
    <row r="49" spans="1:8" x14ac:dyDescent="0.3">
      <c r="A49" s="217"/>
      <c r="B49" s="217"/>
      <c r="C49" s="216"/>
      <c r="D49" s="218" t="s">
        <v>144</v>
      </c>
      <c r="E49" s="219"/>
      <c r="F49" s="219"/>
      <c r="G49" s="219"/>
      <c r="H49" s="167">
        <f>H47+H43</f>
        <v>1071164362.4</v>
      </c>
    </row>
  </sheetData>
  <mergeCells count="36">
    <mergeCell ref="A28:H28"/>
    <mergeCell ref="A43:G43"/>
    <mergeCell ref="A44:H44"/>
    <mergeCell ref="A46:E46"/>
    <mergeCell ref="A47:G48"/>
    <mergeCell ref="A27:G27"/>
    <mergeCell ref="A15:C15"/>
    <mergeCell ref="A16:C16"/>
    <mergeCell ref="A17:C17"/>
    <mergeCell ref="A18:C18"/>
    <mergeCell ref="A20:G20"/>
    <mergeCell ref="A21:H21"/>
    <mergeCell ref="A19:C19"/>
    <mergeCell ref="A22:C22"/>
    <mergeCell ref="A23:C23"/>
    <mergeCell ref="A24:C24"/>
    <mergeCell ref="A25:C25"/>
    <mergeCell ref="A26:C26"/>
    <mergeCell ref="A14:C14"/>
    <mergeCell ref="A5:F5"/>
    <mergeCell ref="G5:H5"/>
    <mergeCell ref="A6:F6"/>
    <mergeCell ref="G6:H6"/>
    <mergeCell ref="A7:H7"/>
    <mergeCell ref="A8:C8"/>
    <mergeCell ref="A9:C9"/>
    <mergeCell ref="A10:C10"/>
    <mergeCell ref="A11:G11"/>
    <mergeCell ref="A12:H12"/>
    <mergeCell ref="A13:C13"/>
    <mergeCell ref="A1:C2"/>
    <mergeCell ref="D1:H2"/>
    <mergeCell ref="A3:F3"/>
    <mergeCell ref="G3:H3"/>
    <mergeCell ref="A4:F4"/>
    <mergeCell ref="G4:H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Cadena de Valor_Guajira</vt:lpstr>
      <vt:lpstr>Cronograma actividades_Guajira</vt:lpstr>
      <vt:lpstr>APU_Guajira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Margarita Pava Medina</cp:lastModifiedBy>
  <dcterms:created xsi:type="dcterms:W3CDTF">2014-10-28T17:00:08Z</dcterms:created>
  <dcterms:modified xsi:type="dcterms:W3CDTF">2015-03-09T20:31:05Z</dcterms:modified>
</cp:coreProperties>
</file>