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ncionario\Documents\PRESUPUESTO 2018\"/>
    </mc:Choice>
  </mc:AlternateContent>
  <workbookProtection workbookAlgorithmName="SHA-512" workbookHashValue="Di4sf5OmrEgb7iQCtZ9lzKQ8wzU0wG9k8mjEokdOg8yFjOeNfoJyaEhWxrhK9qHWo7Ma/8pMr75Q3By9Tdoq+Q==" workbookSaltValue="in+G5wgdG1WLyi4/JYf/Gw==" workbookSpinCount="100000" lockStructure="1"/>
  <bookViews>
    <workbookView xWindow="120" yWindow="75" windowWidth="20730" windowHeight="11760" xr2:uid="{00000000-000D-0000-FFFF-FFFF00000000}"/>
  </bookViews>
  <sheets>
    <sheet name="Ingresos 2018" sheetId="1" r:id="rId1"/>
    <sheet name="Gastos 2018" sheetId="2" r:id="rId2"/>
  </sheets>
  <externalReferences>
    <externalReference r:id="rId3"/>
    <externalReference r:id="rId4"/>
  </externalReferences>
  <calcPr calcId="171027"/>
</workbook>
</file>

<file path=xl/calcChain.xml><?xml version="1.0" encoding="utf-8"?>
<calcChain xmlns="http://schemas.openxmlformats.org/spreadsheetml/2006/main">
  <c r="B28" i="2" l="1"/>
  <c r="B45" i="2"/>
  <c r="B8" i="2"/>
  <c r="D63" i="1" l="1"/>
  <c r="K49" i="2"/>
  <c r="K48" i="2"/>
  <c r="K47" i="2"/>
  <c r="E35" i="2" l="1"/>
  <c r="H34" i="2" l="1"/>
  <c r="O7" i="2" l="1"/>
  <c r="E44" i="2" l="1"/>
  <c r="E41" i="2"/>
  <c r="E38" i="2"/>
  <c r="E34" i="2"/>
  <c r="E31" i="2"/>
  <c r="E27" i="2"/>
  <c r="B40" i="2" l="1"/>
  <c r="B46" i="2"/>
  <c r="K45" i="2"/>
  <c r="B32" i="2"/>
  <c r="B36" i="2"/>
  <c r="B35" i="2"/>
  <c r="B29" i="2"/>
  <c r="D53" i="1" l="1"/>
  <c r="D47" i="1" s="1"/>
  <c r="D35" i="1"/>
  <c r="D33" i="1"/>
  <c r="D25" i="1"/>
  <c r="D21" i="1"/>
  <c r="D10" i="1"/>
  <c r="D58" i="1"/>
  <c r="D39" i="1" l="1"/>
  <c r="D14" i="1"/>
  <c r="D9" i="1" s="1"/>
  <c r="L49" i="2"/>
  <c r="M49" i="2" s="1"/>
  <c r="M48" i="2"/>
  <c r="L47" i="2"/>
  <c r="M47" i="2" s="1"/>
  <c r="M46" i="2"/>
  <c r="L46" i="2"/>
  <c r="K46" i="2"/>
  <c r="M45" i="2"/>
  <c r="L45" i="2"/>
  <c r="J44" i="2"/>
  <c r="I44" i="2"/>
  <c r="H44" i="2"/>
  <c r="G44" i="2"/>
  <c r="F44" i="2"/>
  <c r="F26" i="2" s="1"/>
  <c r="D44" i="2"/>
  <c r="M44" i="2" s="1"/>
  <c r="C44" i="2"/>
  <c r="B44" i="2"/>
  <c r="M43" i="2"/>
  <c r="L43" i="2"/>
  <c r="K43" i="2"/>
  <c r="M42" i="2"/>
  <c r="L42" i="2"/>
  <c r="K42" i="2"/>
  <c r="J41" i="2"/>
  <c r="I41" i="2"/>
  <c r="H41" i="2"/>
  <c r="G41" i="2"/>
  <c r="F41" i="2"/>
  <c r="D41" i="2"/>
  <c r="C41" i="2"/>
  <c r="L41" i="2" s="1"/>
  <c r="B41" i="2"/>
  <c r="K41" i="2" s="1"/>
  <c r="M40" i="2"/>
  <c r="L40" i="2"/>
  <c r="K40" i="2"/>
  <c r="M39" i="2"/>
  <c r="L39" i="2"/>
  <c r="K39" i="2"/>
  <c r="J38" i="2"/>
  <c r="I38" i="2"/>
  <c r="H38" i="2"/>
  <c r="G38" i="2"/>
  <c r="F38" i="2"/>
  <c r="D38" i="2"/>
  <c r="C38" i="2"/>
  <c r="B38" i="2"/>
  <c r="M37" i="2"/>
  <c r="L37" i="2"/>
  <c r="K37" i="2"/>
  <c r="M36" i="2"/>
  <c r="L36" i="2"/>
  <c r="K36" i="2"/>
  <c r="M35" i="2"/>
  <c r="L35" i="2"/>
  <c r="K35" i="2"/>
  <c r="J34" i="2"/>
  <c r="I34" i="2"/>
  <c r="G34" i="2"/>
  <c r="F34" i="2"/>
  <c r="D34" i="2"/>
  <c r="C34" i="2"/>
  <c r="B34" i="2"/>
  <c r="K34" i="2" s="1"/>
  <c r="M33" i="2"/>
  <c r="L33" i="2"/>
  <c r="K33" i="2"/>
  <c r="M32" i="2"/>
  <c r="L32" i="2"/>
  <c r="K32" i="2"/>
  <c r="J31" i="2"/>
  <c r="I31" i="2"/>
  <c r="H31" i="2"/>
  <c r="G31" i="2"/>
  <c r="M31" i="2" s="1"/>
  <c r="F31" i="2"/>
  <c r="D31" i="2"/>
  <c r="C31" i="2"/>
  <c r="B31" i="2"/>
  <c r="M30" i="2"/>
  <c r="L30" i="2"/>
  <c r="K30" i="2"/>
  <c r="M29" i="2"/>
  <c r="L29" i="2"/>
  <c r="K29" i="2"/>
  <c r="M28" i="2"/>
  <c r="L28" i="2"/>
  <c r="K28" i="2"/>
  <c r="J27" i="2"/>
  <c r="I27" i="2"/>
  <c r="H27" i="2"/>
  <c r="G27" i="2"/>
  <c r="F27" i="2"/>
  <c r="D27" i="2"/>
  <c r="C27" i="2"/>
  <c r="B27" i="2"/>
  <c r="J24" i="2"/>
  <c r="I24" i="2"/>
  <c r="H24" i="2"/>
  <c r="M23" i="2"/>
  <c r="L23" i="2"/>
  <c r="K23" i="2"/>
  <c r="P22" i="2"/>
  <c r="M22" i="2"/>
  <c r="L22" i="2"/>
  <c r="K22" i="2"/>
  <c r="P21" i="2"/>
  <c r="M21" i="2"/>
  <c r="L21" i="2"/>
  <c r="K21" i="2"/>
  <c r="P20" i="2"/>
  <c r="M20" i="2"/>
  <c r="F20" i="2"/>
  <c r="F19" i="2" s="1"/>
  <c r="E20" i="2"/>
  <c r="E19" i="2" s="1"/>
  <c r="C20" i="2"/>
  <c r="B20" i="2"/>
  <c r="G19" i="2"/>
  <c r="D19" i="2"/>
  <c r="B19" i="2"/>
  <c r="M18" i="2"/>
  <c r="L18" i="2"/>
  <c r="K18" i="2"/>
  <c r="M17" i="2"/>
  <c r="L17" i="2"/>
  <c r="K17" i="2"/>
  <c r="M16" i="2"/>
  <c r="F16" i="2"/>
  <c r="E16" i="2"/>
  <c r="C16" i="2"/>
  <c r="C12" i="2" s="1"/>
  <c r="B16" i="2"/>
  <c r="M15" i="2"/>
  <c r="L15" i="2"/>
  <c r="K15" i="2"/>
  <c r="M14" i="2"/>
  <c r="L14" i="2"/>
  <c r="K14" i="2"/>
  <c r="G13" i="2"/>
  <c r="G12" i="2" s="1"/>
  <c r="F13" i="2"/>
  <c r="L13" i="2" s="1"/>
  <c r="E13" i="2"/>
  <c r="D13" i="2"/>
  <c r="C13" i="2"/>
  <c r="B13" i="2"/>
  <c r="M11" i="2"/>
  <c r="L11" i="2"/>
  <c r="K11" i="2"/>
  <c r="M10" i="2"/>
  <c r="L10" i="2"/>
  <c r="K10" i="2"/>
  <c r="G9" i="2"/>
  <c r="G24" i="2" s="1"/>
  <c r="F9" i="2"/>
  <c r="F24" i="2" s="1"/>
  <c r="E9" i="2"/>
  <c r="D9" i="2"/>
  <c r="C9" i="2"/>
  <c r="B9" i="2"/>
  <c r="M8" i="2"/>
  <c r="L8" i="2"/>
  <c r="K8" i="2"/>
  <c r="L34" i="2" l="1"/>
  <c r="M27" i="2"/>
  <c r="M13" i="2"/>
  <c r="H26" i="2"/>
  <c r="K16" i="2"/>
  <c r="K20" i="2"/>
  <c r="I26" i="2"/>
  <c r="I50" i="2" s="1"/>
  <c r="J26" i="2"/>
  <c r="J50" i="2" s="1"/>
  <c r="L16" i="2"/>
  <c r="L20" i="2"/>
  <c r="G26" i="2"/>
  <c r="G50" i="2" s="1"/>
  <c r="L31" i="2"/>
  <c r="M34" i="2"/>
  <c r="M41" i="2"/>
  <c r="D12" i="2"/>
  <c r="D24" i="2" s="1"/>
  <c r="D50" i="2" s="1"/>
  <c r="K31" i="2"/>
  <c r="L38" i="2"/>
  <c r="E12" i="2"/>
  <c r="M19" i="2"/>
  <c r="D8" i="1"/>
  <c r="K19" i="2"/>
  <c r="B12" i="2"/>
  <c r="K12" i="2" s="1"/>
  <c r="K44" i="2"/>
  <c r="F50" i="2"/>
  <c r="L44" i="2"/>
  <c r="K38" i="2"/>
  <c r="E26" i="2"/>
  <c r="M38" i="2"/>
  <c r="B26" i="2"/>
  <c r="C26" i="2"/>
  <c r="L27" i="2"/>
  <c r="K27" i="2"/>
  <c r="K9" i="2"/>
  <c r="E24" i="2"/>
  <c r="L9" i="2"/>
  <c r="K13" i="2"/>
  <c r="C19" i="2"/>
  <c r="L19" i="2" s="1"/>
  <c r="D26" i="2"/>
  <c r="M9" i="2"/>
  <c r="F12" i="2"/>
  <c r="L12" i="2" s="1"/>
  <c r="M24" i="2" l="1"/>
  <c r="M26" i="2"/>
  <c r="R22" i="2" s="1"/>
  <c r="L26" i="2"/>
  <c r="Q53" i="2" s="1"/>
  <c r="B24" i="2"/>
  <c r="B50" i="2" s="1"/>
  <c r="M12" i="2"/>
  <c r="D64" i="1"/>
  <c r="E50" i="2"/>
  <c r="K26" i="2"/>
  <c r="R20" i="2" s="1"/>
  <c r="C24" i="2"/>
  <c r="L24" i="2" s="1"/>
  <c r="H50" i="2"/>
  <c r="Q54" i="2"/>
  <c r="O26" i="2"/>
  <c r="Q22" i="2"/>
  <c r="P54" i="2"/>
  <c r="R54" i="2" s="1"/>
  <c r="K24" i="2" l="1"/>
  <c r="N24" i="2" s="1"/>
  <c r="C50" i="2"/>
  <c r="M50" i="2"/>
  <c r="R21" i="2"/>
  <c r="N26" i="2"/>
  <c r="S22" i="2"/>
  <c r="Q21" i="2"/>
  <c r="P53" i="2"/>
  <c r="R53" i="2" s="1"/>
  <c r="L50" i="2"/>
  <c r="O24" i="2"/>
  <c r="K50" i="2" l="1"/>
  <c r="Q20" i="2"/>
  <c r="S20" i="2" s="1"/>
  <c r="S21" i="2"/>
  <c r="O50" i="2"/>
  <c r="N50" i="2" l="1"/>
  <c r="E58" i="1"/>
  <c r="C58" i="1"/>
  <c r="E53" i="1"/>
  <c r="E47" i="1" s="1"/>
  <c r="C53" i="1"/>
  <c r="C47" i="1"/>
  <c r="E43" i="1"/>
  <c r="C43" i="1"/>
  <c r="E40" i="1"/>
  <c r="C40" i="1"/>
  <c r="E35" i="1"/>
  <c r="C35" i="1"/>
  <c r="E33" i="1"/>
  <c r="C33" i="1"/>
  <c r="E25" i="1"/>
  <c r="C25" i="1"/>
  <c r="E21" i="1"/>
  <c r="C21" i="1"/>
  <c r="E15" i="1"/>
  <c r="C15" i="1"/>
  <c r="E10" i="1"/>
  <c r="C10" i="1"/>
  <c r="C39" i="1" l="1"/>
  <c r="E39" i="1"/>
  <c r="E14" i="1"/>
  <c r="E9" i="1" s="1"/>
  <c r="C14" i="1"/>
  <c r="C9" i="1" s="1"/>
  <c r="E8" i="1" l="1"/>
  <c r="C8" i="1"/>
  <c r="C64" i="1" s="1"/>
  <c r="E64" i="1" l="1"/>
</calcChain>
</file>

<file path=xl/sharedStrings.xml><?xml version="1.0" encoding="utf-8"?>
<sst xmlns="http://schemas.openxmlformats.org/spreadsheetml/2006/main" count="168" uniqueCount="148">
  <si>
    <t>ANEXO 5-1</t>
  </si>
  <si>
    <t>Corporación Autónoma Regional de La Guajira</t>
  </si>
  <si>
    <t>Identificacion Presupuestal</t>
  </si>
  <si>
    <t>Nivel Rentístico</t>
  </si>
  <si>
    <t>Recaudado</t>
  </si>
  <si>
    <t>1800-0103</t>
  </si>
  <si>
    <t>INGRESOS PROPIOS</t>
  </si>
  <si>
    <t>1800-010301</t>
  </si>
  <si>
    <t>INGRESOS CORRIENTES</t>
  </si>
  <si>
    <t>1800-01030101</t>
  </si>
  <si>
    <t>Tributarios</t>
  </si>
  <si>
    <t>Participación Ambiental Municipios</t>
  </si>
  <si>
    <t>1800-010301010101-07</t>
  </si>
  <si>
    <t>Sobretasa o Porcentaje Ambiental</t>
  </si>
  <si>
    <t>Otros</t>
  </si>
  <si>
    <t>1800-01030102</t>
  </si>
  <si>
    <t>No Tributarios</t>
  </si>
  <si>
    <t>Venta de Bienes y Servicios</t>
  </si>
  <si>
    <t xml:space="preserve">Otros por Venta de Bienes y Servicios </t>
  </si>
  <si>
    <t>Operaciones Comerciales</t>
  </si>
  <si>
    <t>Aportes Patronales</t>
  </si>
  <si>
    <t>Aportes de Afiliados</t>
  </si>
  <si>
    <t>Aportes de otras entidades</t>
  </si>
  <si>
    <t>1800-010301020102-02</t>
  </si>
  <si>
    <t>Transferencias Sector Electrico</t>
  </si>
  <si>
    <t>1800-0103010206010445-04</t>
  </si>
  <si>
    <t>Convenios con Otras Entidades</t>
  </si>
  <si>
    <t>Otros Aportes de Otras Entidades</t>
  </si>
  <si>
    <t>1800-0103010201</t>
  </si>
  <si>
    <t>TASAS</t>
  </si>
  <si>
    <t>1800-010301020101-05</t>
  </si>
  <si>
    <t>Tasa Retributiva y Compensatoria</t>
  </si>
  <si>
    <t>Tasa Material de Arrastre</t>
  </si>
  <si>
    <t>1800-010301020102-11</t>
  </si>
  <si>
    <t>Tasa por Uso del Agua</t>
  </si>
  <si>
    <t>1800-010301020103-12</t>
  </si>
  <si>
    <t>Movilización Material Vegetal</t>
  </si>
  <si>
    <t>1800-010301020104-12</t>
  </si>
  <si>
    <t>Licencias, permisos y tramites ambientales (evaluación)</t>
  </si>
  <si>
    <t>1800-010301020105-12</t>
  </si>
  <si>
    <t xml:space="preserve">Tasa Aprovechamiento Forestal </t>
  </si>
  <si>
    <t>Movilización Ilegal de Madera</t>
  </si>
  <si>
    <t>1800-010301020202</t>
  </si>
  <si>
    <t xml:space="preserve">Multas </t>
  </si>
  <si>
    <t>1800-010301020201-12</t>
  </si>
  <si>
    <t>Multas y sanciones por infracciones ambientales</t>
  </si>
  <si>
    <t>1800-0103010208</t>
  </si>
  <si>
    <t>Otros Ingresos</t>
  </si>
  <si>
    <t>1800-010301020805-02</t>
  </si>
  <si>
    <t>Seguimiento a licencias, permisos y trámites</t>
  </si>
  <si>
    <t>1800-010301020810-30</t>
  </si>
  <si>
    <t xml:space="preserve">Recuperacion Incapacidad y Licencia de Maternidad </t>
  </si>
  <si>
    <t>1800-01030102080-12</t>
  </si>
  <si>
    <t>1800-010302</t>
  </si>
  <si>
    <t>RECURSOS DE CAPITAL</t>
  </si>
  <si>
    <t>Crédito externo</t>
  </si>
  <si>
    <t>Perfeccionado</t>
  </si>
  <si>
    <t>Autorizado</t>
  </si>
  <si>
    <t>Crédito Interno</t>
  </si>
  <si>
    <t>1800-01030203</t>
  </si>
  <si>
    <t>Rendimientos Financieros</t>
  </si>
  <si>
    <t>1800-01030205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</si>
  <si>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</si>
  <si>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</si>
  <si>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</si>
  <si>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</si>
  <si>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</si>
  <si>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</si>
  <si>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 xml:space="preserve">Recurperacion de Cartera </t>
  </si>
  <si>
    <t>1800-010302050401-05</t>
  </si>
  <si>
    <t>Recuperacion de Cartera Tasa Retributivas y Compensaciones</t>
  </si>
  <si>
    <t>1800-010302050402-12</t>
  </si>
  <si>
    <t>Recuperacion de Cartera Mutas</t>
  </si>
  <si>
    <t>1800-010302050407-11</t>
  </si>
  <si>
    <t>Recuperacion de Cartera por Utilizacion del Recurso Hidrico</t>
  </si>
  <si>
    <t>Donaciones</t>
  </si>
  <si>
    <t>1800-0104</t>
  </si>
  <si>
    <t>Aportes de La Nacion</t>
  </si>
  <si>
    <t>1800-01040000 10</t>
  </si>
  <si>
    <t>Funcionamiento</t>
  </si>
  <si>
    <t>FCA Funcionamiento</t>
  </si>
  <si>
    <t>Inversión. FCA</t>
  </si>
  <si>
    <t>Inversion FONAM</t>
  </si>
  <si>
    <t>9900 - 02</t>
  </si>
  <si>
    <t>Sistema General de Regalias</t>
  </si>
  <si>
    <t>Total Ingresos Vigencia</t>
  </si>
  <si>
    <t xml:space="preserve">Proyección de Ingresos </t>
  </si>
  <si>
    <t xml:space="preserve">Resursos Vigencia 2018.  </t>
  </si>
  <si>
    <t>ANEXO 5-2</t>
  </si>
  <si>
    <t xml:space="preserve">INFORME DE EJECUCION PRESUPUESTAL DE GASTOS </t>
  </si>
  <si>
    <t>CORPORACION AUTONOMA REGIONAL DE LA GUAJIRA</t>
  </si>
  <si>
    <t>CONCEPTO</t>
  </si>
  <si>
    <t>RECURSOS PROPIOS
$</t>
  </si>
  <si>
    <t>RECURSOS DE LA NACION 
$</t>
  </si>
  <si>
    <t>Sistema General de Regalias, SGR</t>
  </si>
  <si>
    <t>TOTAL RECURSOS 
(PROPIOS -NACION-SGR)
$</t>
  </si>
  <si>
    <t>PRESUPUESTADO</t>
  </si>
  <si>
    <t>COMPROMETIDO</t>
  </si>
  <si>
    <t>PAGOS</t>
  </si>
  <si>
    <t>GASTOS DE PERSONAL</t>
  </si>
  <si>
    <t>GASTOS GENERALES</t>
  </si>
  <si>
    <t>Adquisición de Bienes y servicios</t>
  </si>
  <si>
    <t>Impuestos y Multas</t>
  </si>
  <si>
    <t>TRANSFERENCIAS CORRIENTES</t>
  </si>
  <si>
    <t>ADMINISTRACION PUBLICA CENTRAL</t>
  </si>
  <si>
    <t>Fondo de Compensación Ambiental</t>
  </si>
  <si>
    <t>Indemnizaciones</t>
  </si>
  <si>
    <t xml:space="preserve">TRANSFERENCIAS PREVISION Y SEGURIDAD SOCIAL </t>
  </si>
  <si>
    <t>Mesadas Pensionales</t>
  </si>
  <si>
    <t>Bonos pensionales</t>
  </si>
  <si>
    <t>OTRAS TRANSFERENCIAS</t>
  </si>
  <si>
    <t xml:space="preserve">Inversion </t>
  </si>
  <si>
    <t>Total</t>
  </si>
  <si>
    <t>SENTENCIAS Y CONCILIACIONES</t>
  </si>
  <si>
    <t>Sentencias y Conciliaciones</t>
  </si>
  <si>
    <t>Cuota de Auditaje Contaloria Nacional</t>
  </si>
  <si>
    <t>OTRAS (ASOCARS)</t>
  </si>
  <si>
    <t>Presu-Comp</t>
  </si>
  <si>
    <t>Comp-Pago</t>
  </si>
  <si>
    <t>TOTAL GASTOS DE FUNCIONAMIENTO</t>
  </si>
  <si>
    <t>TOTAL INVERSION</t>
  </si>
  <si>
    <t>Programa 1. Ordenamiento Ambiental Territorial</t>
  </si>
  <si>
    <t>Proyecto 1.1. Planificación, Ordenamiento e Información Ambiental Territorial</t>
  </si>
  <si>
    <t>Proyecto 1.2. Gestión del Riesgo y adaptación al Cambio Climático.</t>
  </si>
  <si>
    <t>Proyecto 1.3. Gestión del conocimiento y Cooperación Internacional.</t>
  </si>
  <si>
    <t>Programa 2. Gestión Integral del Recurso Hídrico</t>
  </si>
  <si>
    <t>Proyecto 2.1.Administración de la oferta y demanda del recurso hídrico. (Superficiales y subterráneas).</t>
  </si>
  <si>
    <t>Proyecto 2.2. .  Monitoreo de la calidad del recurso hídrico.</t>
  </si>
  <si>
    <t>Programa 3. Bosques, Biodiversidad y Servicios Ecosistémicos.</t>
  </si>
  <si>
    <t>Proyecto 3.1. Ecosistemas estratégicos continentales y marinos Costeros</t>
  </si>
  <si>
    <t>Proyecto 3.2. Protección y conservación de la biodiversidad.</t>
  </si>
  <si>
    <t>Proyecto 3.3.Negocios verdes y sostenibles.</t>
  </si>
  <si>
    <t>Progrma 4. Gestión Ambiental Sectorial y Urbana</t>
  </si>
  <si>
    <t>Proyecto 4.1. Gestión Ambiental Urbana</t>
  </si>
  <si>
    <t>Proyecto 4.2. Gestión Ambiental Sectorial</t>
  </si>
  <si>
    <t>Programa 5. Educación Ambiental</t>
  </si>
  <si>
    <t>Proyecto 5.1. Cultura Ambiental</t>
  </si>
  <si>
    <t>Proyecto 5.2.Participación Comunitaria</t>
  </si>
  <si>
    <t>Programa 6. Calidad Ambiental</t>
  </si>
  <si>
    <t>Proyecto 6.1. Monitoreo, evaluación y Seguimiento de la calidad de los recursos naturales y la biodiversidad.</t>
  </si>
  <si>
    <t xml:space="preserve">FCA </t>
  </si>
  <si>
    <t>FONAM</t>
  </si>
  <si>
    <t xml:space="preserve">TOTAL PRESUPUESTO  </t>
  </si>
  <si>
    <t xml:space="preserve">RECURSOS VIGENCIA 2018. </t>
  </si>
  <si>
    <t>Ajustado</t>
  </si>
  <si>
    <t>Proyecto 6.2. Calidad del aire</t>
  </si>
  <si>
    <t>Apropiado Plan de Acción</t>
  </si>
  <si>
    <t>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</si>
</sst>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%"/>
    <numFmt numFmtId="166" formatCode="#,##0.00_ ;\-#,##0.00\ "/>
    <numFmt numFmtId="167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8"/>
      <name val="Univers"/>
      <family val="2"/>
    </font>
    <font>
      <b/>
      <sz val="8"/>
      <name val="Univers"/>
    </font>
    <font>
      <sz val="8"/>
      <name val="Univers"/>
    </font>
    <font>
      <b/>
      <sz val="8"/>
      <name val="Arial"/>
      <family val="2"/>
    </font>
    <font>
      <b/>
      <sz val="6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theme="1"/>
      <name val="Arial Narrow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Univers"/>
    </font>
    <font>
      <b/>
      <sz val="9"/>
      <name val="Univers"/>
      <family val="2"/>
    </font>
    <font>
      <b/>
      <sz val="8"/>
      <name val="Univers"/>
      <family val="2"/>
    </font>
    <font>
      <b/>
      <sz val="7"/>
      <name val="Univers"/>
      <family val="2"/>
    </font>
    <font>
      <sz val="7"/>
      <name val="Arial"/>
      <family val="2"/>
    </font>
    <font>
      <sz val="8"/>
      <name val="Univers"/>
      <family val="2"/>
    </font>
    <font>
      <sz val="8"/>
      <color theme="1"/>
      <name val="Arial"/>
      <family val="2"/>
    </font>
    <font>
      <sz val="7"/>
      <name val="Univers"/>
      <family val="2"/>
    </font>
    <font>
      <b/>
      <sz val="8"/>
      <name val="Univers"/>
    </font>
    <font>
      <sz val="9"/>
      <name val="Univers"/>
    </font>
    <font>
      <sz val="8"/>
      <name val="Univers"/>
    </font>
    <font>
      <b/>
      <sz val="9"/>
      <name val="Univers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85">
    <xf numFmtId="0" fontId="0" fillId="0" borderId="0" xfId="0"/>
    <xf numFmtId="43" fontId="4" fillId="0" borderId="8" xfId="1" applyFont="1" applyFill="1" applyBorder="1" applyProtection="1">
      <protection locked="0"/>
    </xf>
    <xf numFmtId="0" fontId="3" fillId="2" borderId="0" xfId="3" applyFont="1" applyFill="1" applyBorder="1" applyAlignment="1">
      <alignment horizontal="center" vertical="center"/>
    </xf>
    <xf numFmtId="0" fontId="2" fillId="0" borderId="0" xfId="3" applyAlignment="1">
      <alignment vertical="center"/>
    </xf>
    <xf numFmtId="43" fontId="2" fillId="0" borderId="0" xfId="1" applyFont="1" applyAlignment="1">
      <alignment vertical="center"/>
    </xf>
    <xf numFmtId="0" fontId="3" fillId="0" borderId="21" xfId="0" applyFont="1" applyBorder="1" applyProtection="1"/>
    <xf numFmtId="0" fontId="0" fillId="0" borderId="20" xfId="0" applyBorder="1" applyProtection="1"/>
    <xf numFmtId="17" fontId="0" fillId="0" borderId="20" xfId="0" applyNumberFormat="1" applyBorder="1" applyProtection="1"/>
    <xf numFmtId="0" fontId="3" fillId="0" borderId="20" xfId="0" applyFont="1" applyBorder="1" applyAlignment="1" applyProtection="1">
      <alignment horizontal="center"/>
    </xf>
    <xf numFmtId="0" fontId="0" fillId="0" borderId="22" xfId="0" applyBorder="1"/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5" fillId="0" borderId="16" xfId="0" applyFont="1" applyFill="1" applyBorder="1" applyProtection="1"/>
    <xf numFmtId="43" fontId="5" fillId="0" borderId="14" xfId="1" applyFont="1" applyFill="1" applyBorder="1" applyProtection="1">
      <protection locked="0"/>
    </xf>
    <xf numFmtId="164" fontId="5" fillId="0" borderId="14" xfId="1" applyNumberFormat="1" applyFont="1" applyFill="1" applyBorder="1" applyProtection="1">
      <protection locked="0"/>
    </xf>
    <xf numFmtId="164" fontId="5" fillId="0" borderId="29" xfId="1" applyNumberFormat="1" applyFont="1" applyFill="1" applyBorder="1" applyProtection="1">
      <protection locked="0"/>
    </xf>
    <xf numFmtId="43" fontId="5" fillId="0" borderId="14" xfId="1" applyFont="1" applyFill="1" applyBorder="1" applyProtection="1"/>
    <xf numFmtId="0" fontId="5" fillId="0" borderId="30" xfId="0" applyFont="1" applyFill="1" applyBorder="1" applyProtection="1"/>
    <xf numFmtId="43" fontId="5" fillId="0" borderId="5" xfId="1" applyFont="1" applyFill="1" applyBorder="1" applyProtection="1"/>
    <xf numFmtId="43" fontId="5" fillId="0" borderId="31" xfId="1" applyFont="1" applyFill="1" applyBorder="1" applyProtection="1"/>
    <xf numFmtId="43" fontId="5" fillId="0" borderId="32" xfId="1" applyFont="1" applyFill="1" applyBorder="1" applyProtection="1"/>
    <xf numFmtId="43" fontId="5" fillId="0" borderId="4" xfId="1" applyFont="1" applyFill="1" applyBorder="1" applyProtection="1"/>
    <xf numFmtId="43" fontId="5" fillId="0" borderId="33" xfId="1" applyFont="1" applyFill="1" applyBorder="1" applyProtection="1"/>
    <xf numFmtId="0" fontId="4" fillId="0" borderId="34" xfId="0" applyFont="1" applyFill="1" applyBorder="1" applyProtection="1"/>
    <xf numFmtId="43" fontId="10" fillId="0" borderId="8" xfId="1" applyFont="1" applyFill="1" applyBorder="1" applyProtection="1">
      <protection locked="0"/>
    </xf>
    <xf numFmtId="43" fontId="10" fillId="0" borderId="35" xfId="1" applyFont="1" applyFill="1" applyBorder="1" applyProtection="1">
      <protection locked="0"/>
    </xf>
    <xf numFmtId="43" fontId="10" fillId="0" borderId="34" xfId="1" applyFont="1" applyFill="1" applyBorder="1" applyProtection="1">
      <protection locked="0"/>
    </xf>
    <xf numFmtId="43" fontId="10" fillId="0" borderId="8" xfId="1" applyFont="1" applyFill="1" applyBorder="1" applyProtection="1"/>
    <xf numFmtId="0" fontId="4" fillId="0" borderId="36" xfId="0" applyFont="1" applyFill="1" applyBorder="1" applyProtection="1"/>
    <xf numFmtId="43" fontId="10" fillId="0" borderId="37" xfId="1" applyFont="1" applyFill="1" applyBorder="1" applyProtection="1">
      <protection locked="0"/>
    </xf>
    <xf numFmtId="43" fontId="10" fillId="0" borderId="11" xfId="1" applyFont="1" applyFill="1" applyBorder="1" applyProtection="1">
      <protection locked="0"/>
    </xf>
    <xf numFmtId="43" fontId="10" fillId="0" borderId="11" xfId="1" applyFont="1" applyFill="1" applyBorder="1" applyProtection="1"/>
    <xf numFmtId="0" fontId="5" fillId="0" borderId="8" xfId="0" applyFont="1" applyFill="1" applyBorder="1" applyProtection="1"/>
    <xf numFmtId="43" fontId="5" fillId="0" borderId="35" xfId="1" applyFont="1" applyFill="1" applyBorder="1" applyProtection="1"/>
    <xf numFmtId="43" fontId="5" fillId="0" borderId="30" xfId="1" applyFont="1" applyFill="1" applyBorder="1" applyProtection="1"/>
    <xf numFmtId="43" fontId="5" fillId="0" borderId="8" xfId="1" applyFont="1" applyFill="1" applyBorder="1" applyProtection="1"/>
    <xf numFmtId="0" fontId="5" fillId="0" borderId="34" xfId="0" applyFont="1" applyFill="1" applyBorder="1" applyProtection="1"/>
    <xf numFmtId="43" fontId="5" fillId="0" borderId="34" xfId="1" applyFont="1" applyFill="1" applyBorder="1" applyProtection="1"/>
    <xf numFmtId="43" fontId="5" fillId="0" borderId="38" xfId="1" applyFont="1" applyFill="1" applyBorder="1" applyProtection="1"/>
    <xf numFmtId="43" fontId="10" fillId="0" borderId="0" xfId="1" applyFont="1" applyFill="1"/>
    <xf numFmtId="43" fontId="10" fillId="0" borderId="35" xfId="1" applyFont="1" applyFill="1" applyBorder="1"/>
    <xf numFmtId="43" fontId="10" fillId="0" borderId="38" xfId="1" applyFont="1" applyFill="1" applyBorder="1" applyProtection="1"/>
    <xf numFmtId="43" fontId="4" fillId="0" borderId="35" xfId="1" applyFont="1" applyFill="1" applyBorder="1" applyProtection="1">
      <protection locked="0"/>
    </xf>
    <xf numFmtId="43" fontId="4" fillId="0" borderId="34" xfId="1" applyFont="1" applyFill="1" applyBorder="1" applyProtection="1">
      <protection locked="0"/>
    </xf>
    <xf numFmtId="43" fontId="4" fillId="0" borderId="38" xfId="1" applyFont="1" applyFill="1" applyBorder="1" applyProtection="1"/>
    <xf numFmtId="0" fontId="2" fillId="0" borderId="8" xfId="3" applyBorder="1" applyAlignment="1">
      <alignment vertical="center"/>
    </xf>
    <xf numFmtId="167" fontId="2" fillId="0" borderId="8" xfId="3" applyNumberFormat="1" applyBorder="1" applyAlignment="1">
      <alignment vertical="center"/>
    </xf>
    <xf numFmtId="43" fontId="4" fillId="0" borderId="8" xfId="1" applyFont="1" applyFill="1" applyBorder="1" applyProtection="1"/>
    <xf numFmtId="43" fontId="10" fillId="0" borderId="6" xfId="1" applyFont="1" applyFill="1" applyBorder="1" applyProtection="1">
      <protection locked="0"/>
    </xf>
    <xf numFmtId="0" fontId="5" fillId="0" borderId="39" xfId="0" applyFont="1" applyFill="1" applyBorder="1" applyProtection="1"/>
    <xf numFmtId="43" fontId="10" fillId="0" borderId="40" xfId="1" applyFont="1" applyFill="1" applyBorder="1" applyProtection="1">
      <protection locked="0"/>
    </xf>
    <xf numFmtId="43" fontId="4" fillId="0" borderId="40" xfId="1" applyFont="1" applyFill="1" applyBorder="1" applyProtection="1">
      <protection locked="0"/>
    </xf>
    <xf numFmtId="43" fontId="10" fillId="0" borderId="41" xfId="1" applyFont="1" applyFill="1" applyBorder="1" applyProtection="1">
      <protection locked="0"/>
    </xf>
    <xf numFmtId="43" fontId="4" fillId="0" borderId="42" xfId="1" applyFont="1" applyFill="1" applyBorder="1" applyProtection="1">
      <protection locked="0"/>
    </xf>
    <xf numFmtId="43" fontId="4" fillId="0" borderId="43" xfId="1" applyFont="1" applyFill="1" applyBorder="1" applyProtection="1">
      <protection locked="0"/>
    </xf>
    <xf numFmtId="43" fontId="10" fillId="0" borderId="40" xfId="1" applyFont="1" applyFill="1" applyBorder="1" applyProtection="1"/>
    <xf numFmtId="0" fontId="5" fillId="13" borderId="16" xfId="0" applyFont="1" applyFill="1" applyBorder="1" applyProtection="1"/>
    <xf numFmtId="43" fontId="5" fillId="13" borderId="14" xfId="1" applyFont="1" applyFill="1" applyBorder="1" applyProtection="1"/>
    <xf numFmtId="43" fontId="5" fillId="13" borderId="29" xfId="1" applyFont="1" applyFill="1" applyBorder="1" applyProtection="1"/>
    <xf numFmtId="43" fontId="5" fillId="13" borderId="1" xfId="1" applyFont="1" applyFill="1" applyBorder="1" applyProtection="1"/>
    <xf numFmtId="43" fontId="5" fillId="13" borderId="13" xfId="1" applyFont="1" applyFill="1" applyBorder="1" applyProtection="1"/>
    <xf numFmtId="9" fontId="2" fillId="0" borderId="0" xfId="2" applyFont="1" applyAlignment="1">
      <alignment vertical="center"/>
    </xf>
    <xf numFmtId="0" fontId="4" fillId="0" borderId="0" xfId="0" applyFont="1" applyBorder="1" applyProtection="1"/>
    <xf numFmtId="43" fontId="4" fillId="0" borderId="0" xfId="1" applyFont="1" applyBorder="1" applyProtection="1"/>
    <xf numFmtId="43" fontId="4" fillId="0" borderId="0" xfId="1" applyFont="1" applyFill="1" applyBorder="1" applyProtection="1"/>
    <xf numFmtId="43" fontId="5" fillId="13" borderId="14" xfId="1" applyFont="1" applyFill="1" applyBorder="1" applyAlignment="1" applyProtection="1"/>
    <xf numFmtId="43" fontId="5" fillId="13" borderId="1" xfId="1" applyFont="1" applyFill="1" applyBorder="1" applyAlignment="1" applyProtection="1"/>
    <xf numFmtId="43" fontId="5" fillId="13" borderId="13" xfId="1" applyFont="1" applyFill="1" applyBorder="1" applyAlignment="1" applyProtection="1"/>
    <xf numFmtId="0" fontId="5" fillId="14" borderId="44" xfId="0" applyFont="1" applyFill="1" applyBorder="1" applyAlignment="1" applyProtection="1">
      <alignment wrapText="1"/>
      <protection locked="0"/>
    </xf>
    <xf numFmtId="43" fontId="11" fillId="14" borderId="45" xfId="1" applyFont="1" applyFill="1" applyBorder="1" applyAlignment="1" applyProtection="1">
      <alignment wrapText="1"/>
      <protection locked="0"/>
    </xf>
    <xf numFmtId="43" fontId="11" fillId="14" borderId="46" xfId="1" applyFont="1" applyFill="1" applyBorder="1" applyAlignment="1" applyProtection="1">
      <alignment wrapText="1"/>
      <protection locked="0"/>
    </xf>
    <xf numFmtId="43" fontId="11" fillId="14" borderId="47" xfId="1" applyFont="1" applyFill="1" applyBorder="1" applyAlignment="1" applyProtection="1">
      <alignment wrapText="1"/>
      <protection locked="0"/>
    </xf>
    <xf numFmtId="43" fontId="11" fillId="14" borderId="48" xfId="1" applyFont="1" applyFill="1" applyBorder="1" applyAlignment="1" applyProtection="1">
      <alignment wrapText="1"/>
      <protection locked="0"/>
    </xf>
    <xf numFmtId="43" fontId="8" fillId="14" borderId="45" xfId="1" applyFont="1" applyFill="1" applyBorder="1" applyAlignment="1" applyProtection="1"/>
    <xf numFmtId="43" fontId="11" fillId="14" borderId="45" xfId="1" applyFont="1" applyFill="1" applyBorder="1" applyAlignment="1" applyProtection="1"/>
    <xf numFmtId="0" fontId="10" fillId="0" borderId="34" xfId="0" applyFont="1" applyFill="1" applyBorder="1" applyAlignment="1" applyProtection="1">
      <alignment horizontal="center" vertical="center" wrapText="1"/>
      <protection locked="0"/>
    </xf>
    <xf numFmtId="166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49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50" xfId="1" applyNumberFormat="1" applyFont="1" applyFill="1" applyBorder="1" applyAlignment="1" applyProtection="1">
      <alignment horizontal="right" vertical="center" wrapText="1"/>
      <protection locked="0"/>
    </xf>
    <xf numFmtId="43" fontId="10" fillId="0" borderId="51" xfId="1" applyFont="1" applyFill="1" applyBorder="1" applyAlignment="1" applyProtection="1">
      <alignment horizontal="right" vertical="center" wrapText="1"/>
      <protection locked="0"/>
    </xf>
    <xf numFmtId="43" fontId="10" fillId="0" borderId="8" xfId="1" applyFont="1" applyFill="1" applyBorder="1" applyAlignment="1" applyProtection="1">
      <alignment horizontal="right" vertical="center" wrapText="1"/>
      <protection locked="0"/>
    </xf>
    <xf numFmtId="43" fontId="10" fillId="0" borderId="49" xfId="1" applyFont="1" applyFill="1" applyBorder="1" applyAlignment="1" applyProtection="1">
      <alignment horizontal="right" vertical="center" wrapText="1"/>
      <protection locked="0"/>
    </xf>
    <xf numFmtId="43" fontId="12" fillId="0" borderId="8" xfId="1" applyFont="1" applyFill="1" applyBorder="1" applyAlignment="1" applyProtection="1">
      <alignment horizontal="right" vertical="center"/>
    </xf>
    <xf numFmtId="43" fontId="10" fillId="0" borderId="8" xfId="1" applyFont="1" applyFill="1" applyBorder="1" applyAlignment="1" applyProtection="1">
      <alignment horizontal="right" vertical="center"/>
    </xf>
    <xf numFmtId="0" fontId="10" fillId="0" borderId="34" xfId="0" applyFont="1" applyFill="1" applyBorder="1" applyAlignment="1" applyProtection="1">
      <alignment wrapText="1"/>
      <protection locked="0"/>
    </xf>
    <xf numFmtId="43" fontId="10" fillId="0" borderId="8" xfId="1" applyFont="1" applyFill="1" applyBorder="1" applyAlignment="1" applyProtection="1">
      <alignment wrapText="1"/>
      <protection locked="0"/>
    </xf>
    <xf numFmtId="4" fontId="10" fillId="0" borderId="8" xfId="0" applyNumberFormat="1" applyFont="1" applyFill="1" applyBorder="1"/>
    <xf numFmtId="43" fontId="10" fillId="0" borderId="35" xfId="1" applyFont="1" applyFill="1" applyBorder="1" applyAlignment="1" applyProtection="1">
      <alignment wrapText="1"/>
      <protection locked="0"/>
    </xf>
    <xf numFmtId="43" fontId="10" fillId="0" borderId="34" xfId="1" applyFont="1" applyFill="1" applyBorder="1" applyAlignment="1" applyProtection="1">
      <alignment wrapText="1"/>
      <protection locked="0"/>
    </xf>
    <xf numFmtId="0" fontId="10" fillId="0" borderId="34" xfId="0" applyFont="1" applyFill="1" applyBorder="1" applyAlignment="1" applyProtection="1">
      <protection locked="0"/>
    </xf>
    <xf numFmtId="0" fontId="5" fillId="14" borderId="34" xfId="0" applyFont="1" applyFill="1" applyBorder="1" applyAlignment="1" applyProtection="1">
      <alignment wrapText="1"/>
      <protection locked="0"/>
    </xf>
    <xf numFmtId="43" fontId="11" fillId="14" borderId="8" xfId="1" applyFont="1" applyFill="1" applyBorder="1" applyAlignment="1" applyProtection="1">
      <alignment wrapText="1"/>
      <protection locked="0"/>
    </xf>
    <xf numFmtId="43" fontId="11" fillId="14" borderId="35" xfId="1" applyFont="1" applyFill="1" applyBorder="1" applyAlignment="1" applyProtection="1">
      <alignment wrapText="1"/>
      <protection locked="0"/>
    </xf>
    <xf numFmtId="43" fontId="11" fillId="14" borderId="34" xfId="1" applyFont="1" applyFill="1" applyBorder="1" applyAlignment="1" applyProtection="1">
      <alignment wrapText="1"/>
      <protection locked="0"/>
    </xf>
    <xf numFmtId="43" fontId="8" fillId="14" borderId="8" xfId="1" applyFont="1" applyFill="1" applyBorder="1" applyAlignment="1" applyProtection="1"/>
    <xf numFmtId="43" fontId="11" fillId="14" borderId="8" xfId="1" applyFont="1" applyFill="1" applyBorder="1" applyAlignment="1" applyProtection="1"/>
    <xf numFmtId="43" fontId="10" fillId="0" borderId="8" xfId="1" applyFont="1" applyFill="1" applyBorder="1" applyAlignment="1" applyProtection="1">
      <alignment horizontal="center" vertical="center" wrapText="1"/>
      <protection locked="0"/>
    </xf>
    <xf numFmtId="43" fontId="10" fillId="0" borderId="35" xfId="1" applyFont="1" applyFill="1" applyBorder="1" applyAlignment="1" applyProtection="1">
      <alignment horizontal="center" vertical="center" wrapText="1"/>
      <protection locked="0"/>
    </xf>
    <xf numFmtId="43" fontId="10" fillId="0" borderId="8" xfId="1" applyFont="1" applyFill="1" applyBorder="1" applyAlignment="1" applyProtection="1">
      <alignment vertical="center" wrapText="1"/>
      <protection locked="0"/>
    </xf>
    <xf numFmtId="0" fontId="5" fillId="14" borderId="8" xfId="0" applyFont="1" applyFill="1" applyBorder="1" applyAlignment="1" applyProtection="1">
      <alignment wrapText="1"/>
      <protection locked="0"/>
    </xf>
    <xf numFmtId="43" fontId="11" fillId="14" borderId="8" xfId="1" applyFont="1" applyFill="1" applyBorder="1" applyAlignment="1" applyProtection="1">
      <alignment horizontal="center" vertical="center" wrapText="1"/>
      <protection locked="0"/>
    </xf>
    <xf numFmtId="43" fontId="11" fillId="14" borderId="35" xfId="1" applyFont="1" applyFill="1" applyBorder="1" applyAlignment="1" applyProtection="1">
      <alignment horizontal="center" vertical="center" wrapText="1"/>
      <protection locked="0"/>
    </xf>
    <xf numFmtId="43" fontId="8" fillId="14" borderId="8" xfId="1" applyFont="1" applyFill="1" applyBorder="1" applyAlignment="1" applyProtection="1">
      <alignment horizontal="center" vertical="center"/>
    </xf>
    <xf numFmtId="43" fontId="11" fillId="14" borderId="8" xfId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wrapText="1"/>
      <protection locked="0"/>
    </xf>
    <xf numFmtId="43" fontId="10" fillId="0" borderId="8" xfId="1" applyFont="1" applyFill="1" applyBorder="1" applyAlignment="1">
      <alignment horizontal="right" vertical="center"/>
    </xf>
    <xf numFmtId="43" fontId="10" fillId="0" borderId="35" xfId="1" applyFont="1" applyFill="1" applyBorder="1" applyAlignment="1" applyProtection="1">
      <alignment vertical="center" wrapText="1"/>
      <protection locked="0"/>
    </xf>
    <xf numFmtId="43" fontId="10" fillId="0" borderId="34" xfId="1" applyFont="1" applyFill="1" applyBorder="1" applyAlignment="1" applyProtection="1">
      <alignment vertical="center" wrapText="1"/>
      <protection locked="0"/>
    </xf>
    <xf numFmtId="43" fontId="12" fillId="0" borderId="8" xfId="1" applyFont="1" applyFill="1" applyBorder="1" applyAlignment="1" applyProtection="1">
      <alignment vertical="center"/>
    </xf>
    <xf numFmtId="43" fontId="10" fillId="0" borderId="8" xfId="1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vertical="center" wrapText="1"/>
      <protection locked="0"/>
    </xf>
    <xf numFmtId="43" fontId="13" fillId="0" borderId="8" xfId="1" applyFont="1" applyFill="1" applyBorder="1" applyAlignment="1">
      <alignment horizontal="right" vertical="center"/>
    </xf>
    <xf numFmtId="43" fontId="11" fillId="14" borderId="11" xfId="1" applyFont="1" applyFill="1" applyBorder="1" applyAlignment="1" applyProtection="1">
      <alignment wrapText="1"/>
      <protection locked="0"/>
    </xf>
    <xf numFmtId="0" fontId="10" fillId="0" borderId="11" xfId="0" applyFont="1" applyFill="1" applyBorder="1" applyAlignment="1" applyProtection="1">
      <alignment wrapText="1"/>
      <protection locked="0"/>
    </xf>
    <xf numFmtId="43" fontId="10" fillId="0" borderId="49" xfId="1" applyFont="1" applyFill="1" applyBorder="1" applyAlignment="1" applyProtection="1">
      <alignment wrapText="1"/>
      <protection locked="0"/>
    </xf>
    <xf numFmtId="43" fontId="10" fillId="0" borderId="50" xfId="1" applyFont="1" applyFill="1" applyBorder="1" applyAlignment="1" applyProtection="1">
      <alignment wrapText="1"/>
      <protection locked="0"/>
    </xf>
    <xf numFmtId="43" fontId="10" fillId="0" borderId="51" xfId="1" applyFont="1" applyFill="1" applyBorder="1" applyAlignment="1" applyProtection="1">
      <alignment wrapText="1"/>
      <protection locked="0"/>
    </xf>
    <xf numFmtId="43" fontId="12" fillId="0" borderId="8" xfId="1" applyFont="1" applyFill="1" applyBorder="1" applyAlignment="1" applyProtection="1"/>
    <xf numFmtId="43" fontId="10" fillId="0" borderId="8" xfId="1" applyFont="1" applyFill="1" applyBorder="1" applyAlignment="1" applyProtection="1"/>
    <xf numFmtId="0" fontId="10" fillId="0" borderId="8" xfId="0" applyFont="1" applyFill="1" applyBorder="1" applyAlignment="1" applyProtection="1">
      <alignment horizontal="justify" wrapText="1"/>
      <protection locked="0"/>
    </xf>
    <xf numFmtId="0" fontId="5" fillId="14" borderId="5" xfId="0" applyFont="1" applyFill="1" applyBorder="1" applyAlignment="1" applyProtection="1">
      <alignment wrapText="1"/>
      <protection locked="0"/>
    </xf>
    <xf numFmtId="43" fontId="11" fillId="14" borderId="49" xfId="1" applyFont="1" applyFill="1" applyBorder="1" applyAlignment="1" applyProtection="1">
      <alignment wrapText="1"/>
      <protection locked="0"/>
    </xf>
    <xf numFmtId="43" fontId="8" fillId="14" borderId="5" xfId="1" applyFont="1" applyFill="1" applyBorder="1" applyAlignment="1" applyProtection="1"/>
    <xf numFmtId="43" fontId="11" fillId="14" borderId="5" xfId="1" applyFont="1" applyFill="1" applyBorder="1" applyAlignment="1" applyProtection="1"/>
    <xf numFmtId="43" fontId="10" fillId="0" borderId="30" xfId="1" applyFont="1" applyFill="1" applyBorder="1" applyAlignment="1" applyProtection="1">
      <alignment wrapText="1"/>
      <protection locked="0"/>
    </xf>
    <xf numFmtId="43" fontId="10" fillId="0" borderId="5" xfId="1" applyFont="1" applyFill="1" applyBorder="1" applyAlignment="1" applyProtection="1">
      <alignment wrapText="1"/>
      <protection locked="0"/>
    </xf>
    <xf numFmtId="43" fontId="12" fillId="0" borderId="5" xfId="1" applyFont="1" applyFill="1" applyBorder="1" applyAlignment="1" applyProtection="1"/>
    <xf numFmtId="43" fontId="10" fillId="0" borderId="5" xfId="1" applyFont="1" applyFill="1" applyBorder="1" applyAlignment="1" applyProtection="1"/>
    <xf numFmtId="0" fontId="10" fillId="0" borderId="5" xfId="0" applyFont="1" applyFill="1" applyBorder="1" applyAlignment="1" applyProtection="1">
      <alignment horizontal="justify" wrapText="1"/>
      <protection locked="0"/>
    </xf>
    <xf numFmtId="43" fontId="10" fillId="0" borderId="5" xfId="1" applyFont="1" applyFill="1" applyBorder="1" applyAlignment="1" applyProtection="1">
      <alignment horizontal="center" vertical="center" wrapText="1"/>
      <protection locked="0"/>
    </xf>
    <xf numFmtId="43" fontId="10" fillId="0" borderId="31" xfId="1" applyFont="1" applyFill="1" applyBorder="1" applyAlignment="1" applyProtection="1">
      <alignment horizontal="center" vertical="center" wrapText="1"/>
      <protection locked="0"/>
    </xf>
    <xf numFmtId="43" fontId="7" fillId="0" borderId="8" xfId="1" applyFont="1" applyFill="1" applyBorder="1" applyAlignment="1" applyProtection="1"/>
    <xf numFmtId="43" fontId="7" fillId="0" borderId="35" xfId="1" applyFont="1" applyFill="1" applyBorder="1" applyAlignment="1" applyProtection="1"/>
    <xf numFmtId="43" fontId="7" fillId="0" borderId="34" xfId="1" applyFont="1" applyFill="1" applyBorder="1" applyProtection="1"/>
    <xf numFmtId="43" fontId="7" fillId="0" borderId="8" xfId="1" applyFont="1" applyFill="1" applyBorder="1" applyProtection="1"/>
    <xf numFmtId="43" fontId="10" fillId="0" borderId="33" xfId="1" applyFont="1" applyFill="1" applyBorder="1" applyAlignment="1" applyProtection="1"/>
    <xf numFmtId="43" fontId="5" fillId="0" borderId="15" xfId="1" applyFont="1" applyFill="1" applyBorder="1" applyAlignment="1" applyProtection="1"/>
    <xf numFmtId="0" fontId="5" fillId="0" borderId="11" xfId="0" applyFont="1" applyFill="1" applyBorder="1" applyProtection="1"/>
    <xf numFmtId="43" fontId="7" fillId="0" borderId="11" xfId="1" applyFont="1" applyFill="1" applyBorder="1" applyAlignment="1" applyProtection="1"/>
    <xf numFmtId="43" fontId="7" fillId="0" borderId="37" xfId="1" applyFont="1" applyFill="1" applyBorder="1" applyAlignment="1" applyProtection="1"/>
    <xf numFmtId="43" fontId="7" fillId="0" borderId="9" xfId="1" applyFont="1" applyFill="1" applyBorder="1" applyProtection="1"/>
    <xf numFmtId="43" fontId="7" fillId="0" borderId="11" xfId="1" applyFont="1" applyFill="1" applyBorder="1" applyProtection="1"/>
    <xf numFmtId="43" fontId="10" fillId="0" borderId="52" xfId="1" applyFont="1" applyFill="1" applyBorder="1" applyAlignment="1" applyProtection="1"/>
    <xf numFmtId="43" fontId="14" fillId="0" borderId="17" xfId="1" applyFont="1" applyBorder="1" applyProtection="1"/>
    <xf numFmtId="43" fontId="14" fillId="0" borderId="1" xfId="1" applyFont="1" applyBorder="1" applyProtection="1"/>
    <xf numFmtId="43" fontId="14" fillId="0" borderId="2" xfId="1" applyFont="1" applyBorder="1" applyProtection="1"/>
    <xf numFmtId="43" fontId="10" fillId="0" borderId="15" xfId="1" applyFont="1" applyFill="1" applyBorder="1" applyAlignment="1" applyProtection="1"/>
    <xf numFmtId="0" fontId="5" fillId="13" borderId="21" xfId="0" applyFont="1" applyFill="1" applyBorder="1" applyProtection="1"/>
    <xf numFmtId="43" fontId="5" fillId="13" borderId="22" xfId="1" applyFont="1" applyFill="1" applyBorder="1" applyProtection="1"/>
    <xf numFmtId="167" fontId="2" fillId="0" borderId="8" xfId="1" applyNumberFormat="1" applyFont="1" applyBorder="1" applyAlignment="1">
      <alignment vertical="center"/>
    </xf>
    <xf numFmtId="43" fontId="11" fillId="14" borderId="45" xfId="1" applyFont="1" applyFill="1" applyBorder="1" applyAlignment="1" applyProtection="1">
      <alignment horizontal="right" vertical="center" wrapText="1"/>
      <protection locked="0"/>
    </xf>
    <xf numFmtId="43" fontId="11" fillId="14" borderId="8" xfId="1" applyFont="1" applyFill="1" applyBorder="1" applyAlignment="1" applyProtection="1">
      <alignment horizontal="right" vertical="center" wrapText="1"/>
      <protection locked="0"/>
    </xf>
    <xf numFmtId="43" fontId="11" fillId="14" borderId="11" xfId="1" applyFont="1" applyFill="1" applyBorder="1" applyAlignment="1" applyProtection="1">
      <alignment horizontal="right" vertical="center" wrapText="1"/>
      <protection locked="0"/>
    </xf>
    <xf numFmtId="43" fontId="10" fillId="0" borderId="11" xfId="1" applyFont="1" applyFill="1" applyBorder="1" applyAlignment="1" applyProtection="1">
      <alignment horizontal="right" vertical="center" wrapText="1"/>
      <protection locked="0"/>
    </xf>
    <xf numFmtId="43" fontId="11" fillId="14" borderId="49" xfId="1" applyFont="1" applyFill="1" applyBorder="1" applyAlignment="1" applyProtection="1">
      <alignment horizontal="right" vertical="center" wrapText="1"/>
      <protection locked="0"/>
    </xf>
    <xf numFmtId="43" fontId="7" fillId="0" borderId="8" xfId="1" applyFont="1" applyFill="1" applyBorder="1" applyAlignment="1" applyProtection="1">
      <alignment horizontal="right" vertical="center"/>
    </xf>
    <xf numFmtId="43" fontId="7" fillId="0" borderId="11" xfId="1" applyFont="1" applyFill="1" applyBorder="1" applyAlignment="1" applyProtection="1">
      <alignment horizontal="right" vertical="center"/>
    </xf>
    <xf numFmtId="43" fontId="14" fillId="0" borderId="17" xfId="1" applyFont="1" applyBorder="1" applyAlignment="1" applyProtection="1">
      <alignment horizontal="right" vertical="center"/>
    </xf>
    <xf numFmtId="43" fontId="2" fillId="0" borderId="0" xfId="3" applyNumberFormat="1" applyAlignment="1">
      <alignment vertical="center"/>
    </xf>
    <xf numFmtId="43" fontId="10" fillId="0" borderId="7" xfId="1" applyFont="1" applyFill="1" applyBorder="1" applyAlignment="1" applyProtection="1">
      <alignment wrapText="1"/>
      <protection locked="0"/>
    </xf>
    <xf numFmtId="43" fontId="11" fillId="14" borderId="3" xfId="1" applyFont="1" applyFill="1" applyBorder="1" applyAlignment="1" applyProtection="1">
      <alignment wrapText="1"/>
      <protection locked="0"/>
    </xf>
    <xf numFmtId="0" fontId="2" fillId="0" borderId="1" xfId="3" applyBorder="1" applyAlignment="1">
      <alignment vertical="center"/>
    </xf>
    <xf numFmtId="43" fontId="12" fillId="0" borderId="0" xfId="3" applyNumberFormat="1" applyFont="1" applyAlignment="1">
      <alignment vertical="center"/>
    </xf>
    <xf numFmtId="0" fontId="6" fillId="0" borderId="16" xfId="0" applyFont="1" applyBorder="1" applyProtection="1"/>
    <xf numFmtId="43" fontId="5" fillId="13" borderId="1" xfId="1" applyFont="1" applyFill="1" applyBorder="1" applyAlignment="1" applyProtection="1">
      <alignment horizontal="right" vertical="center"/>
    </xf>
    <xf numFmtId="43" fontId="5" fillId="13" borderId="20" xfId="1" applyFont="1" applyFill="1" applyBorder="1" applyProtection="1"/>
    <xf numFmtId="43" fontId="10" fillId="0" borderId="1" xfId="1" applyFont="1" applyBorder="1" applyProtection="1"/>
    <xf numFmtId="0" fontId="3" fillId="2" borderId="0" xfId="3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top" wrapText="1"/>
    </xf>
    <xf numFmtId="0" fontId="8" fillId="0" borderId="17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</xf>
    <xf numFmtId="0" fontId="15" fillId="2" borderId="0" xfId="3" applyFont="1" applyFill="1"/>
    <xf numFmtId="0" fontId="15" fillId="0" borderId="0" xfId="3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7" fillId="0" borderId="1" xfId="0" applyFont="1" applyBorder="1" applyProtection="1"/>
    <xf numFmtId="0" fontId="18" fillId="0" borderId="1" xfId="0" applyFont="1" applyBorder="1" applyAlignment="1" applyProtection="1">
      <alignment horizontal="center" vertical="top"/>
    </xf>
    <xf numFmtId="0" fontId="19" fillId="0" borderId="1" xfId="0" applyFont="1" applyBorder="1" applyAlignment="1" applyProtection="1">
      <alignment horizontal="center" vertical="top"/>
    </xf>
    <xf numFmtId="0" fontId="18" fillId="0" borderId="2" xfId="0" applyFont="1" applyBorder="1" applyAlignment="1" applyProtection="1">
      <alignment horizontal="center" vertical="top"/>
    </xf>
    <xf numFmtId="1" fontId="20" fillId="3" borderId="3" xfId="0" applyNumberFormat="1" applyFont="1" applyFill="1" applyBorder="1" applyAlignment="1" applyProtection="1">
      <alignment horizontal="left"/>
    </xf>
    <xf numFmtId="0" fontId="18" fillId="3" borderId="4" xfId="0" applyFont="1" applyFill="1" applyBorder="1" applyProtection="1"/>
    <xf numFmtId="164" fontId="18" fillId="3" borderId="5" xfId="1" applyNumberFormat="1" applyFont="1" applyFill="1" applyBorder="1" applyAlignment="1" applyProtection="1">
      <alignment horizontal="right"/>
    </xf>
    <xf numFmtId="164" fontId="18" fillId="3" borderId="5" xfId="1" applyNumberFormat="1" applyFont="1" applyFill="1" applyBorder="1" applyProtection="1"/>
    <xf numFmtId="9" fontId="15" fillId="0" borderId="0" xfId="2" applyFont="1"/>
    <xf numFmtId="1" fontId="20" fillId="4" borderId="6" xfId="0" applyNumberFormat="1" applyFont="1" applyFill="1" applyBorder="1" applyAlignment="1" applyProtection="1">
      <alignment horizontal="left"/>
    </xf>
    <xf numFmtId="0" fontId="18" fillId="4" borderId="7" xfId="0" applyFont="1" applyFill="1" applyBorder="1" applyProtection="1"/>
    <xf numFmtId="164" fontId="18" fillId="4" borderId="8" xfId="1" applyNumberFormat="1" applyFont="1" applyFill="1" applyBorder="1" applyAlignment="1" applyProtection="1">
      <alignment horizontal="right"/>
    </xf>
    <xf numFmtId="164" fontId="18" fillId="4" borderId="8" xfId="1" applyNumberFormat="1" applyFont="1" applyFill="1" applyBorder="1" applyProtection="1"/>
    <xf numFmtId="1" fontId="20" fillId="5" borderId="6" xfId="0" applyNumberFormat="1" applyFont="1" applyFill="1" applyBorder="1" applyAlignment="1" applyProtection="1">
      <alignment horizontal="left"/>
    </xf>
    <xf numFmtId="0" fontId="18" fillId="5" borderId="7" xfId="0" applyFont="1" applyFill="1" applyBorder="1" applyProtection="1"/>
    <xf numFmtId="164" fontId="18" fillId="5" borderId="8" xfId="1" applyNumberFormat="1" applyFont="1" applyFill="1" applyBorder="1" applyAlignment="1" applyProtection="1">
      <alignment horizontal="right"/>
    </xf>
    <xf numFmtId="164" fontId="18" fillId="5" borderId="8" xfId="1" applyNumberFormat="1" applyFont="1" applyFill="1" applyBorder="1" applyProtection="1"/>
    <xf numFmtId="0" fontId="21" fillId="0" borderId="0" xfId="0" applyFont="1" applyAlignment="1">
      <alignment horizontal="left"/>
    </xf>
    <xf numFmtId="0" fontId="22" fillId="0" borderId="7" xfId="0" applyFont="1" applyFill="1" applyBorder="1" applyProtection="1"/>
    <xf numFmtId="164" fontId="22" fillId="0" borderId="8" xfId="1" applyNumberFormat="1" applyFont="1" applyFill="1" applyBorder="1" applyProtection="1">
      <protection locked="0"/>
    </xf>
    <xf numFmtId="1" fontId="20" fillId="0" borderId="6" xfId="3" applyNumberFormat="1" applyFont="1" applyBorder="1" applyAlignment="1" applyProtection="1">
      <alignment horizontal="left"/>
    </xf>
    <xf numFmtId="4" fontId="23" fillId="0" borderId="18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horizontal="right" vertical="center"/>
    </xf>
    <xf numFmtId="43" fontId="15" fillId="0" borderId="0" xfId="1" applyFont="1"/>
    <xf numFmtId="1" fontId="20" fillId="5" borderId="6" xfId="3" applyNumberFormat="1" applyFont="1" applyFill="1" applyBorder="1" applyAlignment="1" applyProtection="1">
      <alignment horizontal="left"/>
    </xf>
    <xf numFmtId="0" fontId="19" fillId="0" borderId="7" xfId="0" applyFont="1" applyFill="1" applyBorder="1" applyProtection="1"/>
    <xf numFmtId="164" fontId="19" fillId="0" borderId="8" xfId="1" applyNumberFormat="1" applyFont="1" applyFill="1" applyBorder="1" applyProtection="1"/>
    <xf numFmtId="0" fontId="22" fillId="0" borderId="7" xfId="0" applyFont="1" applyFill="1" applyBorder="1" applyAlignment="1" applyProtection="1">
      <alignment wrapText="1"/>
    </xf>
    <xf numFmtId="164" fontId="19" fillId="0" borderId="8" xfId="1" applyNumberFormat="1" applyFont="1" applyFill="1" applyBorder="1" applyProtection="1">
      <protection locked="0"/>
    </xf>
    <xf numFmtId="43" fontId="15" fillId="0" borderId="0" xfId="3" applyNumberFormat="1" applyFont="1"/>
    <xf numFmtId="164" fontId="19" fillId="0" borderId="8" xfId="1" applyNumberFormat="1" applyFont="1" applyFill="1" applyBorder="1" applyAlignment="1" applyProtection="1">
      <alignment horizontal="right"/>
    </xf>
    <xf numFmtId="164" fontId="22" fillId="0" borderId="8" xfId="1" applyNumberFormat="1" applyFont="1" applyFill="1" applyBorder="1" applyAlignment="1" applyProtection="1">
      <alignment horizontal="right"/>
      <protection locked="0"/>
    </xf>
    <xf numFmtId="165" fontId="15" fillId="0" borderId="0" xfId="2" applyNumberFormat="1" applyFont="1"/>
    <xf numFmtId="4" fontId="23" fillId="0" borderId="20" xfId="0" applyNumberFormat="1" applyFont="1" applyBorder="1" applyAlignment="1">
      <alignment horizontal="right" vertical="center"/>
    </xf>
    <xf numFmtId="4" fontId="23" fillId="0" borderId="8" xfId="0" applyNumberFormat="1" applyFont="1" applyBorder="1" applyAlignment="1">
      <alignment horizontal="right" vertical="center"/>
    </xf>
    <xf numFmtId="1" fontId="20" fillId="0" borderId="6" xfId="3" applyNumberFormat="1" applyFont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justify" vertical="top" wrapText="1"/>
    </xf>
    <xf numFmtId="4" fontId="23" fillId="0" borderId="18" xfId="0" applyNumberFormat="1" applyFont="1" applyBorder="1" applyAlignment="1">
      <alignment horizontal="right" vertical="center" wrapText="1"/>
    </xf>
    <xf numFmtId="4" fontId="23" fillId="0" borderId="0" xfId="0" applyNumberFormat="1" applyFont="1" applyBorder="1" applyAlignment="1">
      <alignment horizontal="right" vertical="center" wrapText="1"/>
    </xf>
    <xf numFmtId="164" fontId="22" fillId="0" borderId="8" xfId="1" applyNumberFormat="1" applyFont="1" applyFill="1" applyBorder="1" applyAlignment="1" applyProtection="1">
      <alignment horizontal="center" vertical="center"/>
      <protection locked="0"/>
    </xf>
    <xf numFmtId="164" fontId="22" fillId="0" borderId="8" xfId="1" applyNumberFormat="1" applyFont="1" applyFill="1" applyBorder="1" applyAlignment="1" applyProtection="1">
      <alignment horizontal="right" vertical="center"/>
      <protection locked="0"/>
    </xf>
    <xf numFmtId="164" fontId="19" fillId="0" borderId="8" xfId="1" applyNumberFormat="1" applyFont="1" applyFill="1" applyBorder="1" applyAlignment="1" applyProtection="1">
      <alignment horizontal="right"/>
      <protection locked="0"/>
    </xf>
    <xf numFmtId="4" fontId="23" fillId="0" borderId="19" xfId="0" applyNumberFormat="1" applyFont="1" applyBorder="1" applyAlignment="1">
      <alignment horizontal="right" vertical="center" wrapText="1"/>
    </xf>
    <xf numFmtId="4" fontId="23" fillId="0" borderId="20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164" fontId="22" fillId="0" borderId="8" xfId="1" applyNumberFormat="1" applyFont="1" applyFill="1" applyBorder="1" applyAlignment="1" applyProtection="1">
      <alignment vertical="center"/>
      <protection locked="0"/>
    </xf>
    <xf numFmtId="4" fontId="23" fillId="0" borderId="2" xfId="0" applyNumberFormat="1" applyFont="1" applyBorder="1" applyAlignment="1">
      <alignment horizontal="right" vertical="center"/>
    </xf>
    <xf numFmtId="1" fontId="20" fillId="6" borderId="6" xfId="3" applyNumberFormat="1" applyFont="1" applyFill="1" applyBorder="1" applyAlignment="1" applyProtection="1">
      <alignment horizontal="left"/>
    </xf>
    <xf numFmtId="0" fontId="18" fillId="6" borderId="7" xfId="0" applyFont="1" applyFill="1" applyBorder="1" applyProtection="1"/>
    <xf numFmtId="164" fontId="18" fillId="6" borderId="8" xfId="1" applyNumberFormat="1" applyFont="1" applyFill="1" applyBorder="1" applyAlignment="1" applyProtection="1">
      <alignment horizontal="right"/>
    </xf>
    <xf numFmtId="164" fontId="18" fillId="6" borderId="8" xfId="1" applyNumberFormat="1" applyFont="1" applyFill="1" applyBorder="1" applyProtection="1"/>
    <xf numFmtId="1" fontId="24" fillId="0" borderId="6" xfId="3" applyNumberFormat="1" applyFont="1" applyBorder="1" applyAlignment="1" applyProtection="1">
      <alignment horizontal="left"/>
    </xf>
    <xf numFmtId="0" fontId="18" fillId="0" borderId="7" xfId="0" applyFont="1" applyBorder="1" applyProtection="1"/>
    <xf numFmtId="164" fontId="18" fillId="0" borderId="8" xfId="1" applyNumberFormat="1" applyFont="1" applyBorder="1" applyProtection="1"/>
    <xf numFmtId="1" fontId="20" fillId="7" borderId="6" xfId="3" applyNumberFormat="1" applyFont="1" applyFill="1" applyBorder="1" applyAlignment="1" applyProtection="1">
      <alignment horizontal="left"/>
    </xf>
    <xf numFmtId="0" fontId="18" fillId="7" borderId="7" xfId="0" applyFont="1" applyFill="1" applyBorder="1" applyProtection="1"/>
    <xf numFmtId="164" fontId="18" fillId="7" borderId="8" xfId="1" applyNumberFormat="1" applyFont="1" applyFill="1" applyBorder="1" applyAlignment="1" applyProtection="1">
      <alignment horizontal="right"/>
      <protection locked="0"/>
    </xf>
    <xf numFmtId="164" fontId="18" fillId="7" borderId="8" xfId="1" applyNumberFormat="1" applyFont="1" applyFill="1" applyBorder="1" applyProtection="1">
      <protection locked="0"/>
    </xf>
    <xf numFmtId="1" fontId="17" fillId="0" borderId="6" xfId="3" applyNumberFormat="1" applyFont="1" applyBorder="1" applyAlignment="1" applyProtection="1">
      <alignment horizontal="left"/>
    </xf>
    <xf numFmtId="43" fontId="22" fillId="0" borderId="8" xfId="1" applyFont="1" applyFill="1" applyBorder="1" applyProtection="1">
      <protection locked="0"/>
    </xf>
    <xf numFmtId="43" fontId="15" fillId="0" borderId="0" xfId="1" applyFont="1" applyFill="1"/>
    <xf numFmtId="0" fontId="15" fillId="0" borderId="0" xfId="3" applyFont="1" applyFill="1"/>
    <xf numFmtId="1" fontId="20" fillId="0" borderId="9" xfId="3" applyNumberFormat="1" applyFont="1" applyBorder="1" applyAlignment="1" applyProtection="1">
      <alignment horizontal="left"/>
    </xf>
    <xf numFmtId="0" fontId="22" fillId="0" borderId="10" xfId="0" applyFont="1" applyFill="1" applyBorder="1" applyProtection="1"/>
    <xf numFmtId="43" fontId="22" fillId="0" borderId="11" xfId="1" applyFont="1" applyFill="1" applyBorder="1" applyProtection="1">
      <protection locked="0"/>
    </xf>
    <xf numFmtId="1" fontId="20" fillId="8" borderId="12" xfId="3" applyNumberFormat="1" applyFont="1" applyFill="1" applyBorder="1" applyAlignment="1" applyProtection="1">
      <alignment horizontal="left"/>
    </xf>
    <xf numFmtId="0" fontId="18" fillId="8" borderId="13" xfId="0" applyFont="1" applyFill="1" applyBorder="1" applyProtection="1"/>
    <xf numFmtId="43" fontId="25" fillId="8" borderId="14" xfId="1" applyFont="1" applyFill="1" applyBorder="1" applyProtection="1">
      <protection locked="0"/>
    </xf>
    <xf numFmtId="43" fontId="25" fillId="8" borderId="15" xfId="1" applyFont="1" applyFill="1" applyBorder="1" applyProtection="1">
      <protection locked="0"/>
    </xf>
    <xf numFmtId="1" fontId="20" fillId="9" borderId="3" xfId="3" applyNumberFormat="1" applyFont="1" applyFill="1" applyBorder="1" applyAlignment="1" applyProtection="1">
      <alignment horizontal="left"/>
    </xf>
    <xf numFmtId="0" fontId="22" fillId="0" borderId="4" xfId="0" applyFont="1" applyFill="1" applyBorder="1" applyAlignment="1" applyProtection="1">
      <alignment wrapText="1"/>
    </xf>
    <xf numFmtId="43" fontId="22" fillId="0" borderId="5" xfId="1" applyFont="1" applyFill="1" applyBorder="1" applyAlignment="1" applyProtection="1">
      <alignment horizontal="right" vertical="center"/>
      <protection locked="0"/>
    </xf>
    <xf numFmtId="1" fontId="20" fillId="9" borderId="6" xfId="3" applyNumberFormat="1" applyFont="1" applyFill="1" applyBorder="1" applyAlignment="1" applyProtection="1">
      <alignment horizontal="left"/>
    </xf>
    <xf numFmtId="43" fontId="22" fillId="0" borderId="8" xfId="1" applyFont="1" applyFill="1" applyBorder="1" applyAlignment="1" applyProtection="1">
      <alignment horizontal="right" vertical="center"/>
      <protection locked="0"/>
    </xf>
    <xf numFmtId="1" fontId="20" fillId="9" borderId="9" xfId="3" applyNumberFormat="1" applyFont="1" applyFill="1" applyBorder="1" applyAlignment="1" applyProtection="1">
      <alignment horizontal="left"/>
    </xf>
    <xf numFmtId="0" fontId="18" fillId="0" borderId="10" xfId="0" applyFont="1" applyBorder="1" applyProtection="1"/>
    <xf numFmtId="43" fontId="18" fillId="0" borderId="11" xfId="1" applyFont="1" applyBorder="1" applyProtection="1">
      <protection locked="0"/>
    </xf>
    <xf numFmtId="1" fontId="20" fillId="3" borderId="16" xfId="3" applyNumberFormat="1" applyFont="1" applyFill="1" applyBorder="1" applyAlignment="1" applyProtection="1">
      <alignment horizontal="left"/>
    </xf>
    <xf numFmtId="1" fontId="18" fillId="3" borderId="12" xfId="0" applyNumberFormat="1" applyFont="1" applyFill="1" applyBorder="1" applyProtection="1"/>
    <xf numFmtId="164" fontId="18" fillId="3" borderId="14" xfId="1" applyNumberFormat="1" applyFont="1" applyFill="1" applyBorder="1" applyProtection="1"/>
    <xf numFmtId="164" fontId="18" fillId="3" borderId="15" xfId="1" applyNumberFormat="1" applyFont="1" applyFill="1" applyBorder="1" applyProtection="1"/>
    <xf numFmtId="1" fontId="20" fillId="9" borderId="6" xfId="0" applyNumberFormat="1" applyFont="1" applyFill="1" applyBorder="1" applyAlignment="1" applyProtection="1">
      <alignment horizontal="left"/>
    </xf>
    <xf numFmtId="1" fontId="26" fillId="0" borderId="4" xfId="0" applyNumberFormat="1" applyFont="1" applyFill="1" applyBorder="1" applyProtection="1"/>
    <xf numFmtId="166" fontId="27" fillId="10" borderId="5" xfId="1" applyNumberFormat="1" applyFont="1" applyFill="1" applyBorder="1" applyProtection="1"/>
    <xf numFmtId="1" fontId="26" fillId="9" borderId="7" xfId="0" applyNumberFormat="1" applyFont="1" applyFill="1" applyBorder="1" applyProtection="1"/>
    <xf numFmtId="164" fontId="27" fillId="9" borderId="8" xfId="1" applyNumberFormat="1" applyFont="1" applyFill="1" applyBorder="1" applyProtection="1">
      <protection locked="0"/>
    </xf>
    <xf numFmtId="1" fontId="20" fillId="9" borderId="8" xfId="0" applyNumberFormat="1" applyFont="1" applyFill="1" applyBorder="1" applyAlignment="1" applyProtection="1">
      <alignment horizontal="left"/>
    </xf>
    <xf numFmtId="1" fontId="26" fillId="9" borderId="8" xfId="0" applyNumberFormat="1" applyFont="1" applyFill="1" applyBorder="1" applyProtection="1"/>
    <xf numFmtId="4" fontId="23" fillId="12" borderId="18" xfId="0" applyNumberFormat="1" applyFont="1" applyFill="1" applyBorder="1" applyAlignment="1">
      <alignment horizontal="right" vertical="center"/>
    </xf>
    <xf numFmtId="4" fontId="23" fillId="12" borderId="0" xfId="0" applyNumberFormat="1" applyFont="1" applyFill="1" applyBorder="1" applyAlignment="1">
      <alignment horizontal="right" vertical="center"/>
    </xf>
    <xf numFmtId="1" fontId="20" fillId="9" borderId="11" xfId="0" applyNumberFormat="1" applyFont="1" applyFill="1" applyBorder="1" applyAlignment="1" applyProtection="1">
      <alignment horizontal="left"/>
    </xf>
    <xf numFmtId="1" fontId="26" fillId="9" borderId="11" xfId="0" applyNumberFormat="1" applyFont="1" applyFill="1" applyBorder="1" applyProtection="1"/>
    <xf numFmtId="164" fontId="27" fillId="9" borderId="11" xfId="1" applyNumberFormat="1" applyFont="1" applyFill="1" applyBorder="1" applyProtection="1">
      <protection locked="0"/>
    </xf>
    <xf numFmtId="164" fontId="26" fillId="9" borderId="11" xfId="1" applyNumberFormat="1" applyFont="1" applyFill="1" applyBorder="1" applyProtection="1">
      <protection locked="0"/>
    </xf>
    <xf numFmtId="1" fontId="20" fillId="11" borderId="16" xfId="0" applyNumberFormat="1" applyFont="1" applyFill="1" applyBorder="1" applyAlignment="1" applyProtection="1">
      <alignment horizontal="left"/>
    </xf>
    <xf numFmtId="1" fontId="28" fillId="11" borderId="1" xfId="0" applyNumberFormat="1" applyFont="1" applyFill="1" applyBorder="1" applyProtection="1"/>
    <xf numFmtId="164" fontId="25" fillId="11" borderId="1" xfId="1" applyNumberFormat="1" applyFont="1" applyFill="1" applyBorder="1" applyAlignment="1" applyProtection="1">
      <alignment horizontal="right"/>
      <protection locked="0"/>
    </xf>
    <xf numFmtId="164" fontId="25" fillId="11" borderId="17" xfId="1" applyNumberFormat="1" applyFont="1" applyFill="1" applyBorder="1" applyAlignment="1" applyProtection="1">
      <alignment horizontal="right"/>
      <protection locked="0"/>
    </xf>
    <xf numFmtId="1" fontId="20" fillId="3" borderId="1" xfId="0" applyNumberFormat="1" applyFont="1" applyFill="1" applyBorder="1" applyAlignment="1" applyProtection="1">
      <alignment horizontal="left"/>
    </xf>
    <xf numFmtId="1" fontId="19" fillId="3" borderId="1" xfId="0" applyNumberFormat="1" applyFont="1" applyFill="1" applyBorder="1" applyProtection="1"/>
    <xf numFmtId="164" fontId="18" fillId="3" borderId="1" xfId="1" applyNumberFormat="1" applyFont="1" applyFill="1" applyBorder="1" applyProtection="1"/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'[2]Anexo 5-2 Gastos'!$P$20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'[2]Anexo 5-2 Gastos'!$Q$19:$S$19</c:f>
              <c:strCache>
                <c:ptCount val="3"/>
                <c:pt idx="0">
                  <c:v>Funcionamiento</c:v>
                </c:pt>
                <c:pt idx="1">
                  <c:v>Inversion </c:v>
                </c:pt>
                <c:pt idx="2">
                  <c:v>Total</c:v>
                </c:pt>
              </c:strCache>
            </c:strRef>
          </c:cat>
          <c:val>
            <c:numRef>
              <c:f>'[2]Anexo 5-2 Gastos'!$Q$20:$S$20</c:f>
              <c:numCache>
                <c:formatCode>General</c:formatCode>
                <c:ptCount val="3"/>
                <c:pt idx="0">
                  <c:v>7719931530</c:v>
                </c:pt>
                <c:pt idx="1">
                  <c:v>10637836323</c:v>
                </c:pt>
                <c:pt idx="2">
                  <c:v>18357767853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4-4759-8E2F-A896D6E6281A}"/>
            </c:ext>
          </c:extLst>
        </c:ser>
        <c:ser>
          <c:idx val="1"/>
          <c:order val="1"/>
          <c:tx>
            <c:strRef>
              <c:f>'[2]Anexo 5-2 Gastos'!$P$21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'[2]Anexo 5-2 Gastos'!$Q$19:$S$19</c:f>
              <c:strCache>
                <c:ptCount val="3"/>
                <c:pt idx="0">
                  <c:v>Funcionamiento</c:v>
                </c:pt>
                <c:pt idx="1">
                  <c:v>Inversion </c:v>
                </c:pt>
                <c:pt idx="2">
                  <c:v>Total</c:v>
                </c:pt>
              </c:strCache>
            </c:strRef>
          </c:cat>
          <c:val>
            <c:numRef>
              <c:f>'[2]Anexo 5-2 Gastos'!$Q$21:$S$21</c:f>
              <c:numCache>
                <c:formatCode>General</c:formatCode>
                <c:ptCount val="3"/>
                <c:pt idx="0">
                  <c:v>3648984008.25</c:v>
                </c:pt>
                <c:pt idx="1">
                  <c:v>4554654951.5</c:v>
                </c:pt>
                <c:pt idx="2">
                  <c:v>8203638959.75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4-4759-8E2F-A896D6E6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60736"/>
        <c:axId val="111099904"/>
        <c:axId val="0"/>
      </c:bar3DChart>
      <c:catAx>
        <c:axId val="8946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099904"/>
        <c:crosses val="autoZero"/>
        <c:auto val="1"/>
        <c:lblAlgn val="ctr"/>
        <c:lblOffset val="100"/>
        <c:noMultiLvlLbl val="0"/>
      </c:catAx>
      <c:valAx>
        <c:axId val="1110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9460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'[2]Anexo 5-2 Gastos'!$O$53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'[2]Anexo 5-2 Gastos'!$P$52:$R$52</c:f>
              <c:strCache>
                <c:ptCount val="3"/>
                <c:pt idx="0">
                  <c:v>Funcionamiento</c:v>
                </c:pt>
                <c:pt idx="1">
                  <c:v>Inversion </c:v>
                </c:pt>
                <c:pt idx="2">
                  <c:v>Total</c:v>
                </c:pt>
              </c:strCache>
            </c:strRef>
          </c:cat>
          <c:val>
            <c:numRef>
              <c:f>'[2]Anexo 5-2 Gastos'!$P$53:$R$53</c:f>
              <c:numCache>
                <c:formatCode>General</c:formatCode>
                <c:ptCount val="3"/>
                <c:pt idx="0">
                  <c:v>3648984008.25</c:v>
                </c:pt>
                <c:pt idx="1">
                  <c:v>4554654951.5</c:v>
                </c:pt>
                <c:pt idx="2">
                  <c:v>8203638959.75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8DC-97D3-A532CBD5567E}"/>
            </c:ext>
          </c:extLst>
        </c:ser>
        <c:ser>
          <c:idx val="1"/>
          <c:order val="1"/>
          <c:tx>
            <c:strRef>
              <c:f>'[2]Anexo 5-2 Gastos'!$O$54</c:f>
              <c:strCache>
                <c:ptCount val="1"/>
                <c:pt idx="0">
                  <c:v>PAGOS</c:v>
                </c:pt>
              </c:strCache>
            </c:strRef>
          </c:tx>
          <c:invertIfNegative val="0"/>
          <c:cat>
            <c:strRef>
              <c:f>'[2]Anexo 5-2 Gastos'!$P$52:$R$52</c:f>
              <c:strCache>
                <c:ptCount val="3"/>
                <c:pt idx="0">
                  <c:v>Funcionamiento</c:v>
                </c:pt>
                <c:pt idx="1">
                  <c:v>Inversion </c:v>
                </c:pt>
                <c:pt idx="2">
                  <c:v>Total</c:v>
                </c:pt>
              </c:strCache>
            </c:strRef>
          </c:cat>
          <c:val>
            <c:numRef>
              <c:f>'[2]Anexo 5-2 Gastos'!$P$54:$R$54</c:f>
              <c:numCache>
                <c:formatCode>General</c:formatCode>
                <c:ptCount val="3"/>
                <c:pt idx="0">
                  <c:v>1862175202.1399999</c:v>
                </c:pt>
                <c:pt idx="1">
                  <c:v>2359941605.5</c:v>
                </c:pt>
                <c:pt idx="2">
                  <c:v>4222116807.6399999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8DC-97D3-A532CBD5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950912"/>
        <c:axId val="134953216"/>
        <c:axId val="0"/>
      </c:bar3DChart>
      <c:catAx>
        <c:axId val="13495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4953216"/>
        <c:crosses val="autoZero"/>
        <c:auto val="1"/>
        <c:lblAlgn val="ctr"/>
        <c:lblOffset val="100"/>
        <c:noMultiLvlLbl val="0"/>
      </c:catAx>
      <c:valAx>
        <c:axId val="134953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49509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600075</xdr:colOff>
      <xdr:row>0</xdr:row>
      <xdr:rowOff>1581150</xdr:rowOff>
    </xdr:to>
    <xdr:pic>
      <xdr:nvPicPr>
        <xdr:cNvPr id="2" name="1 Imagen" descr="ESCUDO-transp-lema-blanc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190500</xdr:rowOff>
    </xdr:from>
    <xdr:to>
      <xdr:col>4</xdr:col>
      <xdr:colOff>904875</xdr:colOff>
      <xdr:row>0</xdr:row>
      <xdr:rowOff>962025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1276350" y="190500"/>
          <a:ext cx="4876800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s-CO" sz="1400" b="1">
              <a:solidFill>
                <a:schemeClr val="bg1"/>
              </a:solidFill>
              <a:latin typeface="Arial Narrow" pitchFamily="34" charset="0"/>
            </a:rPr>
            <a:t>Ministerio</a:t>
          </a:r>
          <a:r>
            <a:rPr lang="es-CO" sz="1400" b="1" baseline="0">
              <a:solidFill>
                <a:schemeClr val="bg1"/>
              </a:solidFill>
              <a:latin typeface="Arial Narrow" pitchFamily="34" charset="0"/>
            </a:rPr>
            <a:t> de Ambiente y Desarrollo Sostenible</a:t>
          </a:r>
        </a:p>
        <a:p>
          <a:pPr algn="ctr"/>
          <a:r>
            <a:rPr lang="es-CO" sz="1100" baseline="0">
              <a:solidFill>
                <a:schemeClr val="bg1"/>
              </a:solidFill>
              <a:latin typeface="Arial Narrow" pitchFamily="34" charset="0"/>
            </a:rPr>
            <a:t>Dirección General de Ordenamiento Ambiental Territorial y Coordinación del SINA</a:t>
          </a:r>
        </a:p>
        <a:p>
          <a:pPr algn="ctr"/>
          <a:r>
            <a:rPr lang="es-CO" sz="1000" baseline="0">
              <a:solidFill>
                <a:schemeClr val="bg1"/>
              </a:solidFill>
              <a:latin typeface="Arial Narrow" pitchFamily="34" charset="0"/>
            </a:rPr>
            <a:t>República de Colombia</a:t>
          </a:r>
          <a:endParaRPr lang="es-CO" sz="1000">
            <a:solidFill>
              <a:schemeClr val="bg1"/>
            </a:solidFill>
            <a:latin typeface="Arial Narrow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1209675</xdr:colOff>
      <xdr:row>0</xdr:row>
      <xdr:rowOff>1581150</xdr:rowOff>
    </xdr:to>
    <xdr:pic>
      <xdr:nvPicPr>
        <xdr:cNvPr id="2" name="1 Imagen" descr="ESCUDO-transp-lema-blanc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096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1371600</xdr:colOff>
      <xdr:row>0</xdr:row>
      <xdr:rowOff>381000</xdr:rowOff>
    </xdr:from>
    <xdr:to>
      <xdr:col>5</xdr:col>
      <xdr:colOff>323850</xdr:colOff>
      <xdr:row>0</xdr:row>
      <xdr:rowOff>1152525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 bwMode="auto">
        <a:xfrm>
          <a:off x="1371600" y="381000"/>
          <a:ext cx="6162675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CO" sz="1400" b="1">
              <a:solidFill>
                <a:schemeClr val="bg1"/>
              </a:solidFill>
              <a:latin typeface="Arial Narrow" pitchFamily="34" charset="0"/>
            </a:rPr>
            <a:t>Ministerio</a:t>
          </a:r>
          <a:r>
            <a:rPr lang="es-CO" sz="1400" b="1" baseline="0">
              <a:solidFill>
                <a:schemeClr val="bg1"/>
              </a:solidFill>
              <a:latin typeface="Arial Narrow" pitchFamily="34" charset="0"/>
            </a:rPr>
            <a:t> de Ambiente y Desarrollo Sostenible</a:t>
          </a:r>
        </a:p>
        <a:p>
          <a:r>
            <a:rPr lang="es-CO" sz="1100" baseline="0">
              <a:solidFill>
                <a:schemeClr val="bg1"/>
              </a:solidFill>
              <a:latin typeface="Arial Narrow" pitchFamily="34" charset="0"/>
            </a:rPr>
            <a:t>Dirección General de Ordenamiento Ambiental Territorial y Coordinación del SINA</a:t>
          </a:r>
        </a:p>
        <a:p>
          <a:r>
            <a:rPr lang="es-CO" sz="1000" baseline="0">
              <a:solidFill>
                <a:schemeClr val="bg1"/>
              </a:solidFill>
              <a:latin typeface="Arial Narrow" pitchFamily="34" charset="0"/>
            </a:rPr>
            <a:t>República de Colombia</a:t>
          </a:r>
          <a:endParaRPr lang="es-CO" sz="1000">
            <a:solidFill>
              <a:schemeClr val="bg1"/>
            </a:solidFill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447675</xdr:colOff>
      <xdr:row>27</xdr:row>
      <xdr:rowOff>33337</xdr:rowOff>
    </xdr:from>
    <xdr:to>
      <xdr:col>18</xdr:col>
      <xdr:colOff>66675</xdr:colOff>
      <xdr:row>41</xdr:row>
      <xdr:rowOff>23812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839932</xdr:colOff>
      <xdr:row>58</xdr:row>
      <xdr:rowOff>91787</xdr:rowOff>
    </xdr:from>
    <xdr:to>
      <xdr:col>17</xdr:col>
      <xdr:colOff>1065068</xdr:colOff>
      <xdr:row>75</xdr:row>
      <xdr:rowOff>38101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ncionario/Desktop/Planeacion/2017/Informe%20de%20Gesti&#243;n/30%2006%202017/Informe%20Gesti&#243;n%2030%2006%202017%20MADS/Formatos%20Informe%20Gesti&#243;n%20SINA%202017%20,%20con%20graficas%20Primer%20Semestre,%20con%20SG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ncionario/Desktop/Planeacion/2017/Informe%20de%20Gesti&#243;n/30%2006%202017/Informe%20Gesti&#243;n%2030%2006%202017%20MADS/Formatos%20Informe%20Gesti&#243;n%20SINA%202017%20,%20con%20graficas%20Primer%20Se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Anexo 1 Matriz Inf Gestión"/>
      <sheetName val="Anexo 2 Protocolo Inf Gestión"/>
      <sheetName val="Anexo 3 Matriz IMG"/>
      <sheetName val="Anexo 5-1 Ingresos"/>
      <sheetName val="Anexo 5-2 Gastos"/>
      <sheetName val="1POMCAS"/>
      <sheetName val="2PORH"/>
      <sheetName val="3PSMV"/>
      <sheetName val="4UsoAguas"/>
      <sheetName val="5PUEAA"/>
      <sheetName val="6POMCASejec"/>
      <sheetName val="7Clima"/>
      <sheetName val="8Suelo"/>
      <sheetName val="9RUNAP"/>
      <sheetName val="10Paramos"/>
      <sheetName val="11Forest"/>
      <sheetName val="12PlanesAP"/>
      <sheetName val="13Amenaz"/>
      <sheetName val="14Invasor"/>
      <sheetName val="15Restaura"/>
      <sheetName val="16MIZC"/>
      <sheetName val="17PGIRS"/>
      <sheetName val="18Sector"/>
      <sheetName val="19GAU"/>
      <sheetName val="20Negoc"/>
      <sheetName val="21TiempoT"/>
      <sheetName val="22Autor"/>
      <sheetName val="23Sanc"/>
      <sheetName val="24POT"/>
      <sheetName val="25Redes"/>
      <sheetName val="26SIAC"/>
      <sheetName val="27Educa"/>
      <sheetName val="Observa"/>
      <sheetName val="Formulas"/>
      <sheetName val="Obs Generales"/>
    </sheetNames>
    <sheetDataSet>
      <sheetData sheetId="0"/>
      <sheetData sheetId="1"/>
      <sheetData sheetId="2"/>
      <sheetData sheetId="3"/>
      <sheetData sheetId="4">
        <row r="66">
          <cell r="H66" t="str">
            <v>Apropiado</v>
          </cell>
          <cell r="I66" t="str">
            <v>Recaudado</v>
          </cell>
        </row>
        <row r="67">
          <cell r="G67" t="str">
            <v>INGRESOS PROPIOS</v>
          </cell>
          <cell r="H67">
            <v>12481732790</v>
          </cell>
          <cell r="I67">
            <v>8260231006.1199999</v>
          </cell>
        </row>
        <row r="68">
          <cell r="G68" t="str">
            <v>INGRESOS CORRIENTES</v>
          </cell>
          <cell r="H68">
            <v>7533000000</v>
          </cell>
          <cell r="I68">
            <v>3915768899.5299997</v>
          </cell>
        </row>
        <row r="69">
          <cell r="G69" t="str">
            <v>RECURSOS DE CAPITAL</v>
          </cell>
          <cell r="H69">
            <v>4948732790</v>
          </cell>
          <cell r="I69">
            <v>4344462106.5900002</v>
          </cell>
        </row>
        <row r="70">
          <cell r="G70" t="str">
            <v>APORTES DE LA NACION</v>
          </cell>
          <cell r="H70">
            <v>3241557000</v>
          </cell>
          <cell r="I70">
            <v>1852379094.7</v>
          </cell>
        </row>
        <row r="71">
          <cell r="G71" t="str">
            <v>SISTEMA GENERAL DE REGALIA</v>
          </cell>
          <cell r="H71">
            <v>15234524430.860001</v>
          </cell>
          <cell r="I71">
            <v>15234524430.860001</v>
          </cell>
        </row>
        <row r="72">
          <cell r="G72" t="str">
            <v xml:space="preserve">TOTAL PRESUPUESTO </v>
          </cell>
          <cell r="H72">
            <v>30957814220.860001</v>
          </cell>
          <cell r="I72">
            <v>25347134531.68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Anexo 1 Matriz Inf Gestión"/>
      <sheetName val="Anexo 2 Protocolo Inf Gestión"/>
      <sheetName val="Anexo 3 Matriz IMG"/>
      <sheetName val="Anexo 5-1 Ingresos"/>
      <sheetName val="Anexo 5-2 Gastos"/>
      <sheetName val="1POMCAS"/>
      <sheetName val="2PORH"/>
      <sheetName val="3PSMV"/>
      <sheetName val="4UsoAguas"/>
      <sheetName val="5PUEAA"/>
      <sheetName val="6POMCASejec"/>
      <sheetName val="7Clima"/>
      <sheetName val="8Suelo"/>
      <sheetName val="9RUNAP"/>
      <sheetName val="10Paramos"/>
      <sheetName val="11Forest"/>
      <sheetName val="12PlanesAP"/>
      <sheetName val="13Amenaz"/>
      <sheetName val="14Invasor"/>
      <sheetName val="15Restaura"/>
      <sheetName val="16MIZC"/>
      <sheetName val="17PGIRS"/>
      <sheetName val="18Sector"/>
      <sheetName val="19GAU"/>
      <sheetName val="20Negoc"/>
      <sheetName val="21TiempoT"/>
      <sheetName val="22Autor"/>
      <sheetName val="23Sanc"/>
      <sheetName val="24POT"/>
      <sheetName val="25Redes"/>
      <sheetName val="26SIAC"/>
      <sheetName val="27Educa"/>
      <sheetName val="Observa"/>
      <sheetName val="Formulas"/>
      <sheetName val="Obs Generales"/>
    </sheetNames>
    <sheetDataSet>
      <sheetData sheetId="0"/>
      <sheetData sheetId="1"/>
      <sheetData sheetId="2"/>
      <sheetData sheetId="3"/>
      <sheetData sheetId="4"/>
      <sheetData sheetId="5">
        <row r="19">
          <cell r="Q19" t="str">
            <v>Funcionamiento</v>
          </cell>
          <cell r="R19" t="str">
            <v xml:space="preserve">Inversion </v>
          </cell>
          <cell r="S19" t="str">
            <v>Total</v>
          </cell>
        </row>
        <row r="20">
          <cell r="P20" t="str">
            <v>PRESUPUESTADO</v>
          </cell>
          <cell r="Q20">
            <v>7719931530</v>
          </cell>
          <cell r="R20">
            <v>10637836323</v>
          </cell>
          <cell r="S20">
            <v>18357767853</v>
          </cell>
        </row>
        <row r="21">
          <cell r="P21" t="str">
            <v>COMPROMETIDO</v>
          </cell>
          <cell r="Q21">
            <v>3648984008.25</v>
          </cell>
          <cell r="R21">
            <v>4554654951.5</v>
          </cell>
          <cell r="S21">
            <v>8203638959.75</v>
          </cell>
        </row>
        <row r="52">
          <cell r="P52" t="str">
            <v>Funcionamiento</v>
          </cell>
          <cell r="Q52" t="str">
            <v xml:space="preserve">Inversion </v>
          </cell>
          <cell r="R52" t="str">
            <v>Total</v>
          </cell>
        </row>
        <row r="53">
          <cell r="O53" t="str">
            <v>COMPROMETIDO</v>
          </cell>
          <cell r="P53">
            <v>3648984008.25</v>
          </cell>
          <cell r="Q53">
            <v>4554654951.5</v>
          </cell>
          <cell r="R53">
            <v>8203638959.75</v>
          </cell>
        </row>
        <row r="54">
          <cell r="O54" t="str">
            <v>PAGOS</v>
          </cell>
          <cell r="P54">
            <v>1862175202.1399999</v>
          </cell>
          <cell r="Q54">
            <v>2359941605.5</v>
          </cell>
          <cell r="R54">
            <v>4222116807.6399999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120" zoomScaleNormal="120" workbookViewId="0">
      <selection activeCell="D15" sqref="D15"/>
    </sheetView>
  </sheetViews>
  <sheetFormatPr baseColWidth="10" defaultRowHeight="12.75" x14ac:dyDescent="0.2"/>
  <cols>
    <col min="1" max="1" width="9.140625" style="181" customWidth="1"/>
    <col min="2" max="2" width="49" style="181" customWidth="1"/>
    <col min="3" max="5" width="20.5703125" style="181" customWidth="1"/>
    <col min="6" max="7" width="11.42578125" style="181"/>
    <col min="8" max="8" width="37.42578125" style="181" customWidth="1"/>
    <col min="9" max="9" width="18.7109375" style="181" customWidth="1"/>
    <col min="10" max="10" width="17.5703125" style="181" bestFit="1" customWidth="1"/>
    <col min="11" max="11" width="16.5703125" style="181" bestFit="1" customWidth="1"/>
    <col min="12" max="16384" width="11.42578125" style="181"/>
  </cols>
  <sheetData>
    <row r="1" spans="1:9" ht="92.25" customHeight="1" x14ac:dyDescent="0.2">
      <c r="A1" s="180"/>
      <c r="B1" s="180"/>
      <c r="C1" s="180"/>
      <c r="D1" s="180"/>
      <c r="E1" s="180"/>
    </row>
    <row r="2" spans="1:9" ht="16.5" customHeight="1" x14ac:dyDescent="0.2"/>
    <row r="3" spans="1:9" x14ac:dyDescent="0.2">
      <c r="A3" s="182" t="s">
        <v>0</v>
      </c>
      <c r="B3" s="182"/>
      <c r="C3" s="182"/>
      <c r="D3" s="182"/>
      <c r="E3" s="182"/>
    </row>
    <row r="4" spans="1:9" x14ac:dyDescent="0.2">
      <c r="A4" s="183" t="s">
        <v>86</v>
      </c>
      <c r="B4" s="183"/>
      <c r="C4" s="183"/>
      <c r="D4" s="183"/>
      <c r="E4" s="183"/>
    </row>
    <row r="5" spans="1:9" x14ac:dyDescent="0.2">
      <c r="A5" s="183" t="s">
        <v>1</v>
      </c>
      <c r="B5" s="183"/>
      <c r="C5" s="183"/>
      <c r="D5" s="183"/>
      <c r="E5" s="183"/>
    </row>
    <row r="6" spans="1:9" ht="13.5" thickBot="1" x14ac:dyDescent="0.25">
      <c r="A6" s="183" t="s">
        <v>87</v>
      </c>
      <c r="B6" s="183"/>
      <c r="C6" s="183"/>
      <c r="D6" s="183"/>
      <c r="E6" s="183"/>
    </row>
    <row r="7" spans="1:9" ht="13.5" thickBot="1" x14ac:dyDescent="0.25">
      <c r="A7" s="184" t="s">
        <v>2</v>
      </c>
      <c r="B7" s="185" t="s">
        <v>3</v>
      </c>
      <c r="C7" s="186" t="s">
        <v>146</v>
      </c>
      <c r="D7" s="187" t="s">
        <v>144</v>
      </c>
      <c r="E7" s="187" t="s">
        <v>4</v>
      </c>
    </row>
    <row r="8" spans="1:9" x14ac:dyDescent="0.2">
      <c r="A8" s="188" t="s">
        <v>5</v>
      </c>
      <c r="B8" s="189" t="s">
        <v>6</v>
      </c>
      <c r="C8" s="190">
        <f>C9+C39</f>
        <v>11077150000</v>
      </c>
      <c r="D8" s="190">
        <f>D9+D39</f>
        <v>11511000000</v>
      </c>
      <c r="E8" s="191">
        <f>E9+E39</f>
        <v>0</v>
      </c>
      <c r="F8" s="192"/>
    </row>
    <row r="9" spans="1:9" x14ac:dyDescent="0.2">
      <c r="A9" s="193" t="s">
        <v>7</v>
      </c>
      <c r="B9" s="194" t="s">
        <v>8</v>
      </c>
      <c r="C9" s="195">
        <f>C10+C14</f>
        <v>8867100000</v>
      </c>
      <c r="D9" s="195">
        <f>D10+D14</f>
        <v>9481000000</v>
      </c>
      <c r="E9" s="196">
        <f>E10+E14</f>
        <v>0</v>
      </c>
      <c r="F9" s="192"/>
    </row>
    <row r="10" spans="1:9" x14ac:dyDescent="0.2">
      <c r="A10" s="197" t="s">
        <v>9</v>
      </c>
      <c r="B10" s="198" t="s">
        <v>10</v>
      </c>
      <c r="C10" s="199">
        <f>SUM(C11:C13)</f>
        <v>3780000000</v>
      </c>
      <c r="D10" s="199">
        <f>SUM(D11:D13)</f>
        <v>3800000000</v>
      </c>
      <c r="E10" s="200">
        <f>SUM(E11:E13)</f>
        <v>0</v>
      </c>
    </row>
    <row r="11" spans="1:9" x14ac:dyDescent="0.2">
      <c r="A11" s="201"/>
      <c r="B11" s="202" t="s">
        <v>11</v>
      </c>
      <c r="C11" s="203">
        <v>0</v>
      </c>
      <c r="D11" s="203"/>
      <c r="E11" s="203"/>
    </row>
    <row r="12" spans="1:9" ht="13.5" thickBot="1" x14ac:dyDescent="0.25">
      <c r="A12" s="204" t="s">
        <v>12</v>
      </c>
      <c r="B12" s="202" t="s">
        <v>13</v>
      </c>
      <c r="C12" s="205">
        <v>3780000000</v>
      </c>
      <c r="D12" s="206">
        <v>3800000000</v>
      </c>
      <c r="E12" s="203"/>
      <c r="F12" s="192"/>
    </row>
    <row r="13" spans="1:9" x14ac:dyDescent="0.2">
      <c r="A13" s="204"/>
      <c r="B13" s="202" t="s">
        <v>14</v>
      </c>
      <c r="C13" s="203">
        <v>0</v>
      </c>
      <c r="D13" s="203"/>
      <c r="E13" s="203"/>
      <c r="I13" s="207"/>
    </row>
    <row r="14" spans="1:9" x14ac:dyDescent="0.2">
      <c r="A14" s="208" t="s">
        <v>15</v>
      </c>
      <c r="B14" s="198" t="s">
        <v>16</v>
      </c>
      <c r="C14" s="199">
        <f>C21+C25+C33+C35</f>
        <v>5087100000</v>
      </c>
      <c r="D14" s="199">
        <f>D21+D25+D33+D35</f>
        <v>5681000000</v>
      </c>
      <c r="E14" s="200">
        <f>E21+E25+E33+E35</f>
        <v>0</v>
      </c>
      <c r="I14" s="207"/>
    </row>
    <row r="15" spans="1:9" x14ac:dyDescent="0.2">
      <c r="A15" s="204"/>
      <c r="B15" s="209" t="s">
        <v>17</v>
      </c>
      <c r="C15" s="210">
        <f>SUM(C16:C17)</f>
        <v>0</v>
      </c>
      <c r="D15" s="210"/>
      <c r="E15" s="210">
        <f>SUM(E16:E17)</f>
        <v>0</v>
      </c>
      <c r="I15" s="207"/>
    </row>
    <row r="16" spans="1:9" x14ac:dyDescent="0.2">
      <c r="A16" s="204"/>
      <c r="B16" s="202" t="s">
        <v>17</v>
      </c>
      <c r="C16" s="203">
        <v>0</v>
      </c>
      <c r="D16" s="203"/>
      <c r="E16" s="203"/>
      <c r="I16" s="207"/>
    </row>
    <row r="17" spans="1:9" x14ac:dyDescent="0.2">
      <c r="A17" s="204"/>
      <c r="B17" s="211" t="s">
        <v>18</v>
      </c>
      <c r="C17" s="203">
        <v>0</v>
      </c>
      <c r="D17" s="203"/>
      <c r="E17" s="203">
        <v>0</v>
      </c>
      <c r="I17" s="207"/>
    </row>
    <row r="18" spans="1:9" x14ac:dyDescent="0.2">
      <c r="A18" s="204"/>
      <c r="B18" s="209" t="s">
        <v>19</v>
      </c>
      <c r="C18" s="212">
        <v>0</v>
      </c>
      <c r="D18" s="212"/>
      <c r="E18" s="212"/>
      <c r="I18" s="213"/>
    </row>
    <row r="19" spans="1:9" x14ac:dyDescent="0.2">
      <c r="A19" s="204"/>
      <c r="B19" s="209" t="s">
        <v>20</v>
      </c>
      <c r="C19" s="212">
        <v>0</v>
      </c>
      <c r="D19" s="212"/>
      <c r="E19" s="212"/>
    </row>
    <row r="20" spans="1:9" x14ac:dyDescent="0.2">
      <c r="A20" s="204"/>
      <c r="B20" s="209" t="s">
        <v>21</v>
      </c>
      <c r="C20" s="212">
        <v>0</v>
      </c>
      <c r="D20" s="212"/>
      <c r="E20" s="212"/>
    </row>
    <row r="21" spans="1:9" x14ac:dyDescent="0.2">
      <c r="A21" s="204"/>
      <c r="B21" s="209" t="s">
        <v>22</v>
      </c>
      <c r="C21" s="214">
        <f>SUM(C22:C24)</f>
        <v>2800000000</v>
      </c>
      <c r="D21" s="214">
        <f>SUM(D22:D24)</f>
        <v>2100000000</v>
      </c>
      <c r="E21" s="212">
        <f>SUM(E22:E24)</f>
        <v>0</v>
      </c>
    </row>
    <row r="22" spans="1:9" ht="13.5" thickBot="1" x14ac:dyDescent="0.25">
      <c r="A22" s="204" t="s">
        <v>23</v>
      </c>
      <c r="B22" s="202" t="s">
        <v>24</v>
      </c>
      <c r="C22" s="205">
        <v>2800000000</v>
      </c>
      <c r="D22" s="206">
        <v>2100000000</v>
      </c>
      <c r="E22" s="203"/>
      <c r="F22" s="192"/>
    </row>
    <row r="23" spans="1:9" x14ac:dyDescent="0.2">
      <c r="A23" s="204" t="s">
        <v>25</v>
      </c>
      <c r="B23" s="202" t="s">
        <v>26</v>
      </c>
      <c r="C23" s="215"/>
      <c r="D23" s="215"/>
      <c r="E23" s="203"/>
    </row>
    <row r="24" spans="1:9" x14ac:dyDescent="0.2">
      <c r="A24" s="204"/>
      <c r="B24" s="202" t="s">
        <v>27</v>
      </c>
      <c r="C24" s="215">
        <v>0</v>
      </c>
      <c r="D24" s="215"/>
      <c r="E24" s="203"/>
    </row>
    <row r="25" spans="1:9" x14ac:dyDescent="0.2">
      <c r="A25" s="204" t="s">
        <v>28</v>
      </c>
      <c r="B25" s="209" t="s">
        <v>29</v>
      </c>
      <c r="C25" s="214">
        <f>SUM(C26:C32)</f>
        <v>1620700000</v>
      </c>
      <c r="D25" s="214">
        <f>SUM(D26:D32)</f>
        <v>2742000000</v>
      </c>
      <c r="E25" s="210">
        <f>SUM(E26:E32)</f>
        <v>0</v>
      </c>
    </row>
    <row r="26" spans="1:9" ht="13.5" thickBot="1" x14ac:dyDescent="0.25">
      <c r="A26" s="204" t="s">
        <v>30</v>
      </c>
      <c r="B26" s="202" t="s">
        <v>31</v>
      </c>
      <c r="C26" s="205">
        <v>280000000</v>
      </c>
      <c r="D26" s="206">
        <v>450000000</v>
      </c>
      <c r="E26" s="203"/>
      <c r="F26" s="216"/>
    </row>
    <row r="27" spans="1:9" x14ac:dyDescent="0.2">
      <c r="A27" s="204"/>
      <c r="B27" s="202" t="s">
        <v>32</v>
      </c>
      <c r="C27" s="215"/>
      <c r="D27" s="215"/>
      <c r="E27" s="203"/>
      <c r="F27" s="216"/>
    </row>
    <row r="28" spans="1:9" ht="13.5" thickBot="1" x14ac:dyDescent="0.25">
      <c r="A28" s="204" t="s">
        <v>33</v>
      </c>
      <c r="B28" s="202" t="s">
        <v>34</v>
      </c>
      <c r="C28" s="205">
        <v>270000000</v>
      </c>
      <c r="D28" s="206">
        <v>370000000</v>
      </c>
      <c r="E28" s="203"/>
      <c r="F28" s="216"/>
    </row>
    <row r="29" spans="1:9" ht="13.5" thickBot="1" x14ac:dyDescent="0.25">
      <c r="A29" s="204" t="s">
        <v>35</v>
      </c>
      <c r="B29" s="202" t="s">
        <v>36</v>
      </c>
      <c r="C29" s="217">
        <v>700000</v>
      </c>
      <c r="D29" s="218">
        <v>2000000</v>
      </c>
      <c r="E29" s="203"/>
      <c r="F29" s="216"/>
    </row>
    <row r="30" spans="1:9" ht="13.5" thickBot="1" x14ac:dyDescent="0.25">
      <c r="A30" s="204" t="s">
        <v>37</v>
      </c>
      <c r="B30" s="202" t="s">
        <v>38</v>
      </c>
      <c r="C30" s="217">
        <v>520000000</v>
      </c>
      <c r="D30" s="218">
        <v>520000000</v>
      </c>
      <c r="E30" s="203"/>
      <c r="F30" s="216"/>
    </row>
    <row r="31" spans="1:9" ht="13.5" thickBot="1" x14ac:dyDescent="0.25">
      <c r="A31" s="219" t="s">
        <v>39</v>
      </c>
      <c r="B31" s="220" t="s">
        <v>40</v>
      </c>
      <c r="C31" s="221">
        <v>550000000</v>
      </c>
      <c r="D31" s="222">
        <v>1400000000</v>
      </c>
      <c r="E31" s="223"/>
      <c r="F31" s="216"/>
    </row>
    <row r="32" spans="1:9" x14ac:dyDescent="0.2">
      <c r="A32" s="204"/>
      <c r="B32" s="220" t="s">
        <v>41</v>
      </c>
      <c r="C32" s="224"/>
      <c r="D32" s="224"/>
      <c r="E32" s="223"/>
    </row>
    <row r="33" spans="1:9" x14ac:dyDescent="0.2">
      <c r="A33" s="204" t="s">
        <v>42</v>
      </c>
      <c r="B33" s="209" t="s">
        <v>43</v>
      </c>
      <c r="C33" s="225">
        <f>C34</f>
        <v>320000000</v>
      </c>
      <c r="D33" s="225">
        <f>D34</f>
        <v>320000000</v>
      </c>
      <c r="E33" s="212">
        <f>E34</f>
        <v>0</v>
      </c>
    </row>
    <row r="34" spans="1:9" x14ac:dyDescent="0.2">
      <c r="A34" s="219" t="s">
        <v>44</v>
      </c>
      <c r="B34" s="211" t="s">
        <v>45</v>
      </c>
      <c r="C34" s="226">
        <v>320000000</v>
      </c>
      <c r="D34" s="222">
        <v>320000000</v>
      </c>
      <c r="E34" s="203"/>
    </row>
    <row r="35" spans="1:9" x14ac:dyDescent="0.2">
      <c r="A35" s="204" t="s">
        <v>46</v>
      </c>
      <c r="B35" s="209" t="s">
        <v>47</v>
      </c>
      <c r="C35" s="225">
        <f>SUM(C36:C38)</f>
        <v>346400000</v>
      </c>
      <c r="D35" s="225">
        <f>SUM(D36:D38)</f>
        <v>519000000</v>
      </c>
      <c r="E35" s="212">
        <f>E36+E37+E38</f>
        <v>0</v>
      </c>
    </row>
    <row r="36" spans="1:9" ht="13.5" thickBot="1" x14ac:dyDescent="0.25">
      <c r="A36" s="204" t="s">
        <v>48</v>
      </c>
      <c r="B36" s="211" t="s">
        <v>49</v>
      </c>
      <c r="C36" s="205">
        <v>340000000</v>
      </c>
      <c r="D36" s="206">
        <v>500000000</v>
      </c>
      <c r="E36" s="203"/>
    </row>
    <row r="37" spans="1:9" ht="13.5" thickBot="1" x14ac:dyDescent="0.25">
      <c r="A37" s="204" t="s">
        <v>50</v>
      </c>
      <c r="B37" s="211" t="s">
        <v>51</v>
      </c>
      <c r="C37" s="227">
        <v>5000000</v>
      </c>
      <c r="D37" s="228">
        <v>5000000</v>
      </c>
      <c r="E37" s="229"/>
    </row>
    <row r="38" spans="1:9" ht="13.5" thickBot="1" x14ac:dyDescent="0.25">
      <c r="A38" s="204" t="s">
        <v>52</v>
      </c>
      <c r="B38" s="202" t="s">
        <v>47</v>
      </c>
      <c r="C38" s="230">
        <v>1400000</v>
      </c>
      <c r="D38" s="206">
        <v>14000000</v>
      </c>
      <c r="E38" s="203">
        <v>0</v>
      </c>
    </row>
    <row r="39" spans="1:9" x14ac:dyDescent="0.2">
      <c r="A39" s="231" t="s">
        <v>53</v>
      </c>
      <c r="B39" s="232" t="s">
        <v>54</v>
      </c>
      <c r="C39" s="233">
        <f>+C40+C43+C46+C49+C53+C57</f>
        <v>2210050000</v>
      </c>
      <c r="D39" s="233">
        <f>+D40+D43+D46+D49+D53+D57</f>
        <v>2030000000</v>
      </c>
      <c r="E39" s="234">
        <f>+E40+E43+E46+E57+E49+E53</f>
        <v>0</v>
      </c>
      <c r="F39" s="192"/>
    </row>
    <row r="40" spans="1:9" x14ac:dyDescent="0.2">
      <c r="A40" s="235"/>
      <c r="B40" s="236" t="s">
        <v>55</v>
      </c>
      <c r="C40" s="237">
        <f>SUM(C41:C42)</f>
        <v>0</v>
      </c>
      <c r="D40" s="237"/>
      <c r="E40" s="237">
        <f>SUM(E41:E42)</f>
        <v>0</v>
      </c>
    </row>
    <row r="41" spans="1:9" x14ac:dyDescent="0.2">
      <c r="A41" s="235"/>
      <c r="B41" s="202" t="s">
        <v>56</v>
      </c>
      <c r="C41" s="203">
        <v>0</v>
      </c>
      <c r="D41" s="203"/>
      <c r="E41" s="203"/>
    </row>
    <row r="42" spans="1:9" x14ac:dyDescent="0.2">
      <c r="A42" s="204"/>
      <c r="B42" s="202" t="s">
        <v>57</v>
      </c>
      <c r="C42" s="203">
        <v>0</v>
      </c>
      <c r="D42" s="203"/>
      <c r="E42" s="203"/>
    </row>
    <row r="43" spans="1:9" x14ac:dyDescent="0.2">
      <c r="A43" s="235"/>
      <c r="B43" s="236" t="s">
        <v>58</v>
      </c>
      <c r="C43" s="237">
        <f>SUM(C44:C45)</f>
        <v>0</v>
      </c>
      <c r="D43" s="237"/>
      <c r="E43" s="237">
        <f>SUM(E44:E45)</f>
        <v>0</v>
      </c>
    </row>
    <row r="44" spans="1:9" x14ac:dyDescent="0.2">
      <c r="A44" s="235"/>
      <c r="B44" s="202" t="s">
        <v>56</v>
      </c>
      <c r="C44" s="203">
        <v>0</v>
      </c>
      <c r="D44" s="203"/>
      <c r="E44" s="203"/>
    </row>
    <row r="45" spans="1:9" x14ac:dyDescent="0.2">
      <c r="A45" s="204"/>
      <c r="B45" s="202" t="s">
        <v>57</v>
      </c>
      <c r="C45" s="203">
        <v>0</v>
      </c>
      <c r="D45" s="203"/>
      <c r="E45" s="203"/>
    </row>
    <row r="46" spans="1:9" x14ac:dyDescent="0.2">
      <c r="A46" s="238" t="s">
        <v>59</v>
      </c>
      <c r="B46" s="239" t="s">
        <v>60</v>
      </c>
      <c r="C46" s="240">
        <v>279600000</v>
      </c>
      <c r="D46" s="240"/>
      <c r="E46" s="241"/>
    </row>
    <row r="47" spans="1:9" x14ac:dyDescent="0.2">
      <c r="A47" s="242" t="s">
        <v>61</v>
      </c>
      <c r="B47" s="236" t="s">
        <v>62</v>
      </c>
      <c r="C47" s="237">
        <f>C48+C49+C50+C51+C52+C516+C53</f>
        <v>1930450000</v>
      </c>
      <c r="D47" s="237">
        <f>D48+D49+D50+D51+D52+D516+D53</f>
        <v>2030000000</v>
      </c>
      <c r="E47" s="237">
        <f>E48+E49+E50+E51+E52+E516+E53</f>
        <v>0</v>
      </c>
    </row>
    <row r="48" spans="1:9" x14ac:dyDescent="0.2">
      <c r="A48" s="235"/>
      <c r="B48" s="202" t="s">
        <v>63</v>
      </c>
      <c r="C48" s="243">
        <v>0</v>
      </c>
      <c r="D48" s="243"/>
      <c r="E48" s="243"/>
      <c r="I48" s="207"/>
    </row>
    <row r="49" spans="1:10" x14ac:dyDescent="0.2">
      <c r="A49" s="235"/>
      <c r="B49" s="202" t="s">
        <v>64</v>
      </c>
      <c r="C49" s="243"/>
      <c r="D49" s="243"/>
      <c r="E49" s="243"/>
      <c r="I49" s="244"/>
      <c r="J49" s="245"/>
    </row>
    <row r="50" spans="1:10" x14ac:dyDescent="0.2">
      <c r="A50" s="235"/>
      <c r="B50" s="202" t="s">
        <v>65</v>
      </c>
      <c r="C50" s="243">
        <v>0</v>
      </c>
      <c r="D50" s="243"/>
      <c r="E50" s="243"/>
      <c r="H50" s="207"/>
      <c r="I50" s="245"/>
      <c r="J50" s="245"/>
    </row>
    <row r="51" spans="1:10" x14ac:dyDescent="0.2">
      <c r="A51" s="235"/>
      <c r="B51" s="202" t="s">
        <v>66</v>
      </c>
      <c r="C51" s="243"/>
      <c r="D51" s="243"/>
      <c r="E51" s="243"/>
      <c r="I51" s="244"/>
      <c r="J51" s="244"/>
    </row>
    <row r="52" spans="1:10" ht="13.5" thickBot="1" x14ac:dyDescent="0.25">
      <c r="A52" s="246"/>
      <c r="B52" s="247" t="s">
        <v>67</v>
      </c>
      <c r="C52" s="248">
        <v>0</v>
      </c>
      <c r="D52" s="248"/>
      <c r="E52" s="248"/>
      <c r="H52" s="207"/>
      <c r="I52" s="245"/>
      <c r="J52" s="244"/>
    </row>
    <row r="53" spans="1:10" ht="13.5" thickBot="1" x14ac:dyDescent="0.25">
      <c r="A53" s="249" t="s">
        <v>61</v>
      </c>
      <c r="B53" s="250" t="s">
        <v>68</v>
      </c>
      <c r="C53" s="251">
        <f>SUM(C54:C56)</f>
        <v>1930450000</v>
      </c>
      <c r="D53" s="251">
        <f>SUM(D54:D56)</f>
        <v>2030000000</v>
      </c>
      <c r="E53" s="252">
        <f>SUM(E54:E56)</f>
        <v>0</v>
      </c>
      <c r="H53" s="207"/>
      <c r="I53" s="245"/>
      <c r="J53" s="244"/>
    </row>
    <row r="54" spans="1:10" ht="13.5" thickBot="1" x14ac:dyDescent="0.25">
      <c r="A54" s="253" t="s">
        <v>69</v>
      </c>
      <c r="B54" s="254" t="s">
        <v>70</v>
      </c>
      <c r="C54" s="221">
        <v>830000000</v>
      </c>
      <c r="D54" s="222">
        <v>830000000</v>
      </c>
      <c r="E54" s="255"/>
      <c r="I54" s="244"/>
      <c r="J54" s="245"/>
    </row>
    <row r="55" spans="1:10" ht="13.5" thickBot="1" x14ac:dyDescent="0.25">
      <c r="A55" s="256" t="s">
        <v>71</v>
      </c>
      <c r="B55" s="202" t="s">
        <v>72</v>
      </c>
      <c r="C55" s="217">
        <v>1100000000</v>
      </c>
      <c r="D55" s="218">
        <v>1100000000</v>
      </c>
      <c r="E55" s="257"/>
      <c r="I55" s="244"/>
      <c r="J55" s="245"/>
    </row>
    <row r="56" spans="1:10" ht="13.5" thickBot="1" x14ac:dyDescent="0.25">
      <c r="A56" s="258" t="s">
        <v>73</v>
      </c>
      <c r="B56" s="211" t="s">
        <v>74</v>
      </c>
      <c r="C56" s="221">
        <v>450000</v>
      </c>
      <c r="D56" s="222">
        <v>100000000</v>
      </c>
      <c r="E56" s="243">
        <v>0</v>
      </c>
      <c r="H56" s="207"/>
      <c r="I56" s="244"/>
      <c r="J56" s="244"/>
    </row>
    <row r="57" spans="1:10" ht="13.5" thickBot="1" x14ac:dyDescent="0.25">
      <c r="A57" s="258"/>
      <c r="B57" s="259" t="s">
        <v>75</v>
      </c>
      <c r="C57" s="260">
        <v>0</v>
      </c>
      <c r="D57" s="260"/>
      <c r="E57" s="260"/>
      <c r="H57" s="207"/>
    </row>
    <row r="58" spans="1:10" ht="13.5" thickBot="1" x14ac:dyDescent="0.25">
      <c r="A58" s="261" t="s">
        <v>76</v>
      </c>
      <c r="B58" s="262" t="s">
        <v>77</v>
      </c>
      <c r="C58" s="263">
        <f>SUM(C59:C62)</f>
        <v>10160000000</v>
      </c>
      <c r="D58" s="263">
        <f>SUM(D59:D62)</f>
        <v>19352195156</v>
      </c>
      <c r="E58" s="264">
        <f>SUM(E59:E62)</f>
        <v>0</v>
      </c>
      <c r="F58" s="192"/>
      <c r="H58" s="207"/>
    </row>
    <row r="59" spans="1:10" ht="13.5" thickBot="1" x14ac:dyDescent="0.25">
      <c r="A59" s="265" t="s">
        <v>78</v>
      </c>
      <c r="B59" s="266" t="s">
        <v>79</v>
      </c>
      <c r="C59" s="205">
        <v>2800000000</v>
      </c>
      <c r="D59" s="206">
        <v>3329833000</v>
      </c>
      <c r="E59" s="267"/>
    </row>
    <row r="60" spans="1:10" x14ac:dyDescent="0.2">
      <c r="A60" s="265"/>
      <c r="B60" s="268" t="s">
        <v>80</v>
      </c>
      <c r="C60" s="269">
        <v>320000000</v>
      </c>
      <c r="D60" s="269"/>
      <c r="E60" s="269"/>
    </row>
    <row r="61" spans="1:10" ht="13.5" thickBot="1" x14ac:dyDescent="0.25">
      <c r="A61" s="270"/>
      <c r="B61" s="271" t="s">
        <v>81</v>
      </c>
      <c r="C61" s="272">
        <v>1340000000</v>
      </c>
      <c r="D61" s="273">
        <v>2321608279</v>
      </c>
      <c r="E61" s="269"/>
    </row>
    <row r="62" spans="1:10" ht="13.5" thickBot="1" x14ac:dyDescent="0.25">
      <c r="A62" s="274"/>
      <c r="B62" s="275" t="s">
        <v>82</v>
      </c>
      <c r="C62" s="276">
        <v>5700000000</v>
      </c>
      <c r="D62" s="276">
        <v>13700753877</v>
      </c>
      <c r="E62" s="277"/>
    </row>
    <row r="63" spans="1:10" ht="13.5" thickBot="1" x14ac:dyDescent="0.25">
      <c r="A63" s="278" t="s">
        <v>83</v>
      </c>
      <c r="B63" s="279" t="s">
        <v>84</v>
      </c>
      <c r="C63" s="280"/>
      <c r="D63" s="281">
        <f>3042941430+2215221635</f>
        <v>5258163065</v>
      </c>
      <c r="E63" s="280"/>
      <c r="F63" s="192"/>
    </row>
    <row r="64" spans="1:10" ht="13.5" thickBot="1" x14ac:dyDescent="0.25">
      <c r="A64" s="282"/>
      <c r="B64" s="283" t="s">
        <v>85</v>
      </c>
      <c r="C64" s="284">
        <f>+C8+C58+C63</f>
        <v>21237150000</v>
      </c>
      <c r="D64" s="284">
        <f>+D8+D58+D63</f>
        <v>36121358221</v>
      </c>
      <c r="E64" s="284">
        <f>+E8+E58+E63</f>
        <v>0</v>
      </c>
      <c r="F64" s="192"/>
    </row>
  </sheetData>
  <sheetProtection algorithmName="SHA-512" hashValue="z4hpei6IAZJa2m5IkT/bg20pNmL1ivBYF6l7wG/MGAO0riTAG3bKUUvN2wyaiONOr68fkQI2pThyHYU00tpFVA==" saltValue="qSJgRDhQpTCpLwhmrQgpUA==" spinCount="100000" sheet="1" objects="1" scenarios="1"/>
  <mergeCells count="4">
    <mergeCell ref="A3:E3"/>
    <mergeCell ref="A4:E4"/>
    <mergeCell ref="A5:E5"/>
    <mergeCell ref="A6:E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zoomScale="130" zoomScaleNormal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1" sqref="A21"/>
    </sheetView>
  </sheetViews>
  <sheetFormatPr baseColWidth="10" defaultRowHeight="12.75" x14ac:dyDescent="0.25"/>
  <cols>
    <col min="1" max="1" width="46" style="3" customWidth="1"/>
    <col min="2" max="2" width="17" style="3" customWidth="1"/>
    <col min="3" max="3" width="15" style="3" customWidth="1"/>
    <col min="4" max="4" width="14.7109375" style="3" customWidth="1"/>
    <col min="5" max="5" width="15.42578125" style="3" customWidth="1"/>
    <col min="6" max="6" width="15" style="3" customWidth="1"/>
    <col min="7" max="11" width="15.7109375" style="3" customWidth="1"/>
    <col min="12" max="12" width="15" style="3" customWidth="1"/>
    <col min="13" max="13" width="14.7109375" style="3" customWidth="1"/>
    <col min="14" max="14" width="11.42578125" style="3"/>
    <col min="15" max="15" width="20.7109375" style="3" customWidth="1"/>
    <col min="16" max="16" width="20.5703125" style="3" customWidth="1"/>
    <col min="17" max="17" width="22.28515625" style="3" customWidth="1"/>
    <col min="18" max="18" width="21" style="3" customWidth="1"/>
    <col min="19" max="19" width="17.5703125" style="3" bestFit="1" customWidth="1"/>
    <col min="20" max="20" width="11.42578125" style="3"/>
    <col min="21" max="21" width="15.7109375" style="3" customWidth="1"/>
    <col min="22" max="22" width="20" style="3" customWidth="1"/>
    <col min="23" max="24" width="18.85546875" style="3" customWidth="1"/>
    <col min="25" max="16384" width="11.42578125" style="3"/>
  </cols>
  <sheetData>
    <row r="1" spans="1:17" ht="70.5" customHeight="1" x14ac:dyDescent="0.2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2"/>
    </row>
    <row r="2" spans="1:17" ht="15.75" thickBot="1" x14ac:dyDescent="0.3">
      <c r="A2" s="171" t="s">
        <v>88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/>
      <c r="O2" s="4"/>
    </row>
    <row r="3" spans="1:17" ht="13.5" thickBot="1" x14ac:dyDescent="0.25">
      <c r="A3" s="172" t="s">
        <v>89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4"/>
      <c r="O3" s="4"/>
    </row>
    <row r="4" spans="1:17" ht="13.5" thickBot="1" x14ac:dyDescent="0.25">
      <c r="A4" s="172" t="s">
        <v>90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4"/>
      <c r="O4" s="4"/>
      <c r="Q4" s="4"/>
    </row>
    <row r="5" spans="1:17" ht="15.75" thickBot="1" x14ac:dyDescent="0.3">
      <c r="A5" s="5" t="s">
        <v>143</v>
      </c>
      <c r="B5" s="6"/>
      <c r="C5" s="7"/>
      <c r="D5" s="7"/>
      <c r="E5" s="173"/>
      <c r="F5" s="173"/>
      <c r="G5" s="173"/>
      <c r="H5" s="8"/>
      <c r="I5" s="8"/>
      <c r="J5" s="8"/>
      <c r="K5" s="6"/>
      <c r="L5" s="6"/>
      <c r="M5" s="9"/>
      <c r="O5" s="4"/>
      <c r="Q5" s="4"/>
    </row>
    <row r="6" spans="1:17" ht="13.5" thickBot="1" x14ac:dyDescent="0.3">
      <c r="A6" s="175" t="s">
        <v>91</v>
      </c>
      <c r="B6" s="177" t="s">
        <v>92</v>
      </c>
      <c r="C6" s="178"/>
      <c r="D6" s="179"/>
      <c r="E6" s="177" t="s">
        <v>93</v>
      </c>
      <c r="F6" s="178"/>
      <c r="G6" s="179"/>
      <c r="H6" s="177" t="s">
        <v>94</v>
      </c>
      <c r="I6" s="178"/>
      <c r="J6" s="179"/>
      <c r="K6" s="177" t="s">
        <v>95</v>
      </c>
      <c r="L6" s="178"/>
      <c r="M6" s="179"/>
      <c r="Q6" s="4"/>
    </row>
    <row r="7" spans="1:17" ht="13.5" thickBot="1" x14ac:dyDescent="0.3">
      <c r="A7" s="176"/>
      <c r="B7" s="10" t="s">
        <v>96</v>
      </c>
      <c r="C7" s="11" t="s">
        <v>97</v>
      </c>
      <c r="D7" s="12" t="s">
        <v>98</v>
      </c>
      <c r="E7" s="10" t="s">
        <v>96</v>
      </c>
      <c r="F7" s="11" t="s">
        <v>97</v>
      </c>
      <c r="G7" s="12" t="s">
        <v>98</v>
      </c>
      <c r="H7" s="10" t="s">
        <v>96</v>
      </c>
      <c r="I7" s="11" t="s">
        <v>97</v>
      </c>
      <c r="J7" s="13" t="s">
        <v>98</v>
      </c>
      <c r="K7" s="10" t="s">
        <v>96</v>
      </c>
      <c r="L7" s="11" t="s">
        <v>97</v>
      </c>
      <c r="M7" s="14" t="s">
        <v>98</v>
      </c>
      <c r="O7" s="4">
        <f>3895290000-2996849700</f>
        <v>898440300</v>
      </c>
      <c r="Q7" s="4"/>
    </row>
    <row r="8" spans="1:17" ht="13.5" thickBot="1" x14ac:dyDescent="0.25">
      <c r="A8" s="15" t="s">
        <v>99</v>
      </c>
      <c r="B8" s="16">
        <f>1460200779+170968000</f>
        <v>1631168779</v>
      </c>
      <c r="C8" s="16"/>
      <c r="D8" s="16"/>
      <c r="E8" s="16">
        <v>3031811535.0000005</v>
      </c>
      <c r="F8" s="17"/>
      <c r="G8" s="18"/>
      <c r="H8" s="18"/>
      <c r="I8" s="18"/>
      <c r="J8" s="18">
        <v>0</v>
      </c>
      <c r="K8" s="19">
        <f>+B8+E8+H8</f>
        <v>4662980314</v>
      </c>
      <c r="L8" s="19">
        <f t="shared" ref="L8:M8" si="0">+C8+F8+I8</f>
        <v>0</v>
      </c>
      <c r="M8" s="19">
        <f t="shared" si="0"/>
        <v>0</v>
      </c>
      <c r="Q8" s="4"/>
    </row>
    <row r="9" spans="1:17" ht="13.5" thickBot="1" x14ac:dyDescent="0.25">
      <c r="A9" s="20" t="s">
        <v>100</v>
      </c>
      <c r="B9" s="21">
        <f>B10+B11</f>
        <v>3008169323</v>
      </c>
      <c r="C9" s="21">
        <f>C10+C11</f>
        <v>0</v>
      </c>
      <c r="D9" s="22">
        <f>D10+D11</f>
        <v>0</v>
      </c>
      <c r="E9" s="23">
        <f>SUM(E10:E11)</f>
        <v>326957000</v>
      </c>
      <c r="F9" s="24">
        <f>F10+F11</f>
        <v>0</v>
      </c>
      <c r="G9" s="24">
        <f t="shared" ref="G9" si="1">G10+G11</f>
        <v>0</v>
      </c>
      <c r="H9" s="24"/>
      <c r="I9" s="24"/>
      <c r="J9" s="24"/>
      <c r="K9" s="21">
        <f>+B9+E9</f>
        <v>3335126323</v>
      </c>
      <c r="L9" s="25">
        <f>+C9+F9</f>
        <v>0</v>
      </c>
      <c r="M9" s="19">
        <f>+D9+G9</f>
        <v>0</v>
      </c>
    </row>
    <row r="10" spans="1:17" x14ac:dyDescent="0.25">
      <c r="A10" s="26" t="s">
        <v>101</v>
      </c>
      <c r="B10" s="27">
        <v>2956060323</v>
      </c>
      <c r="C10" s="27"/>
      <c r="D10" s="28"/>
      <c r="E10" s="29">
        <v>299066000</v>
      </c>
      <c r="F10" s="27"/>
      <c r="G10" s="27"/>
      <c r="H10" s="27"/>
      <c r="I10" s="27">
        <v>0</v>
      </c>
      <c r="J10" s="27"/>
      <c r="K10" s="30">
        <f>+B10+E10+H10</f>
        <v>3255126323</v>
      </c>
      <c r="L10" s="30">
        <f>+C10+F10+I10</f>
        <v>0</v>
      </c>
      <c r="M10" s="30">
        <f>+D10+G10+J10</f>
        <v>0</v>
      </c>
    </row>
    <row r="11" spans="1:17" ht="13.5" thickBot="1" x14ac:dyDescent="0.3">
      <c r="A11" s="31" t="s">
        <v>102</v>
      </c>
      <c r="B11" s="27">
        <v>52109000</v>
      </c>
      <c r="C11" s="27"/>
      <c r="D11" s="32"/>
      <c r="E11" s="29">
        <v>27891000</v>
      </c>
      <c r="F11" s="27"/>
      <c r="G11" s="27"/>
      <c r="H11" s="33"/>
      <c r="I11" s="33"/>
      <c r="J11" s="33"/>
      <c r="K11" s="34">
        <f>+B11+E11+H11</f>
        <v>80000000</v>
      </c>
      <c r="L11" s="34">
        <f t="shared" ref="L11:M11" si="2">+C11+F11+I11</f>
        <v>0</v>
      </c>
      <c r="M11" s="34">
        <f t="shared" si="2"/>
        <v>0</v>
      </c>
    </row>
    <row r="12" spans="1:17" ht="13.5" thickBot="1" x14ac:dyDescent="0.25">
      <c r="A12" s="35" t="s">
        <v>103</v>
      </c>
      <c r="B12" s="21">
        <f>+B13+B16+B19</f>
        <v>890600000</v>
      </c>
      <c r="C12" s="21">
        <f>+C13+C16</f>
        <v>0</v>
      </c>
      <c r="D12" s="36">
        <f>+D13+D16</f>
        <v>0</v>
      </c>
      <c r="E12" s="37">
        <f>+E13+E16+E19</f>
        <v>0</v>
      </c>
      <c r="F12" s="38">
        <f>+F13+F16+F19</f>
        <v>0</v>
      </c>
      <c r="G12" s="38">
        <f t="shared" ref="G12" si="3">+G13+G16+G19</f>
        <v>0</v>
      </c>
      <c r="H12" s="38"/>
      <c r="I12" s="38"/>
      <c r="J12" s="38"/>
      <c r="K12" s="38">
        <f t="shared" ref="K12:M13" si="4">+B12+E12</f>
        <v>890600000</v>
      </c>
      <c r="L12" s="38">
        <f t="shared" si="4"/>
        <v>0</v>
      </c>
      <c r="M12" s="19">
        <f t="shared" si="4"/>
        <v>0</v>
      </c>
    </row>
    <row r="13" spans="1:17" ht="13.5" thickBot="1" x14ac:dyDescent="0.25">
      <c r="A13" s="39" t="s">
        <v>104</v>
      </c>
      <c r="B13" s="38">
        <f>SUM(B14:B15)</f>
        <v>858600000</v>
      </c>
      <c r="C13" s="38">
        <f>SUM(C14+C15)</f>
        <v>0</v>
      </c>
      <c r="D13" s="36">
        <f>SUM(D14+D15)</f>
        <v>0</v>
      </c>
      <c r="E13" s="40">
        <f>SUM(E14:E15)</f>
        <v>0</v>
      </c>
      <c r="F13" s="38">
        <f>SUM(F14:F15)</f>
        <v>0</v>
      </c>
      <c r="G13" s="38">
        <f t="shared" ref="G13" si="5">SUM(G14:G15)</f>
        <v>0</v>
      </c>
      <c r="H13" s="38"/>
      <c r="I13" s="38"/>
      <c r="J13" s="38"/>
      <c r="K13" s="38">
        <f t="shared" si="4"/>
        <v>858600000</v>
      </c>
      <c r="L13" s="41">
        <f t="shared" si="4"/>
        <v>0</v>
      </c>
      <c r="M13" s="19">
        <f t="shared" si="4"/>
        <v>0</v>
      </c>
    </row>
    <row r="14" spans="1:17" ht="13.5" thickBot="1" x14ac:dyDescent="0.3">
      <c r="A14" s="26" t="s">
        <v>105</v>
      </c>
      <c r="B14" s="27">
        <v>858600000</v>
      </c>
      <c r="C14" s="27"/>
      <c r="D14" s="28"/>
      <c r="E14" s="29">
        <v>0</v>
      </c>
      <c r="F14" s="27">
        <v>0</v>
      </c>
      <c r="G14" s="27"/>
      <c r="H14" s="27"/>
      <c r="I14" s="27"/>
      <c r="J14" s="27"/>
      <c r="K14" s="30">
        <f>+B14+E14+H14</f>
        <v>858600000</v>
      </c>
      <c r="L14" s="30">
        <f t="shared" ref="L14:M14" si="6">+C14+F14+I14</f>
        <v>0</v>
      </c>
      <c r="M14" s="30">
        <f t="shared" si="6"/>
        <v>0</v>
      </c>
    </row>
    <row r="15" spans="1:17" ht="13.5" thickBot="1" x14ac:dyDescent="0.3">
      <c r="A15" s="26" t="s">
        <v>106</v>
      </c>
      <c r="B15" s="27">
        <v>0</v>
      </c>
      <c r="C15" s="42">
        <v>0</v>
      </c>
      <c r="D15" s="43"/>
      <c r="E15" s="29">
        <v>0</v>
      </c>
      <c r="F15" s="27">
        <v>0</v>
      </c>
      <c r="G15" s="27"/>
      <c r="H15" s="27"/>
      <c r="I15" s="27"/>
      <c r="J15" s="27"/>
      <c r="K15" s="30">
        <f t="shared" ref="K15:M21" si="7">+B15+E15</f>
        <v>0</v>
      </c>
      <c r="L15" s="44">
        <f t="shared" si="7"/>
        <v>0</v>
      </c>
      <c r="M15" s="19">
        <f t="shared" si="7"/>
        <v>0</v>
      </c>
    </row>
    <row r="16" spans="1:17" ht="13.5" thickBot="1" x14ac:dyDescent="0.3">
      <c r="A16" s="39" t="s">
        <v>107</v>
      </c>
      <c r="B16" s="38">
        <f>SUM(B17:B18)</f>
        <v>0</v>
      </c>
      <c r="C16" s="38">
        <f>SUM(C17:C18)</f>
        <v>0</v>
      </c>
      <c r="D16" s="36"/>
      <c r="E16" s="40">
        <f>SUM(E17:E18)</f>
        <v>0</v>
      </c>
      <c r="F16" s="38">
        <f>SUM(F17:F18)</f>
        <v>0</v>
      </c>
      <c r="G16" s="38"/>
      <c r="H16" s="38"/>
      <c r="I16" s="38"/>
      <c r="J16" s="38"/>
      <c r="K16" s="30">
        <f t="shared" si="7"/>
        <v>0</v>
      </c>
      <c r="L16" s="41">
        <f t="shared" si="7"/>
        <v>0</v>
      </c>
      <c r="M16" s="19">
        <f t="shared" si="7"/>
        <v>0</v>
      </c>
    </row>
    <row r="17" spans="1:19" ht="13.5" thickBot="1" x14ac:dyDescent="0.3">
      <c r="A17" s="26" t="s">
        <v>108</v>
      </c>
      <c r="B17" s="1">
        <v>0</v>
      </c>
      <c r="C17" s="1">
        <v>0</v>
      </c>
      <c r="D17" s="45"/>
      <c r="E17" s="46">
        <v>0</v>
      </c>
      <c r="F17" s="1">
        <v>0</v>
      </c>
      <c r="G17" s="1"/>
      <c r="H17" s="1"/>
      <c r="I17" s="1"/>
      <c r="J17" s="1"/>
      <c r="K17" s="30">
        <f t="shared" si="7"/>
        <v>0</v>
      </c>
      <c r="L17" s="47">
        <f t="shared" si="7"/>
        <v>0</v>
      </c>
      <c r="M17" s="19">
        <f t="shared" si="7"/>
        <v>0</v>
      </c>
    </row>
    <row r="18" spans="1:19" ht="13.5" thickBot="1" x14ac:dyDescent="0.3">
      <c r="A18" s="26" t="s">
        <v>109</v>
      </c>
      <c r="B18" s="1">
        <v>0</v>
      </c>
      <c r="C18" s="1">
        <v>0</v>
      </c>
      <c r="D18" s="45"/>
      <c r="E18" s="46">
        <v>0</v>
      </c>
      <c r="F18" s="1">
        <v>0</v>
      </c>
      <c r="G18" s="1"/>
      <c r="H18" s="1"/>
      <c r="I18" s="1"/>
      <c r="J18" s="1"/>
      <c r="K18" s="30">
        <f t="shared" si="7"/>
        <v>0</v>
      </c>
      <c r="L18" s="47">
        <f t="shared" si="7"/>
        <v>0</v>
      </c>
      <c r="M18" s="19">
        <f t="shared" si="7"/>
        <v>0</v>
      </c>
    </row>
    <row r="19" spans="1:19" ht="13.5" thickBot="1" x14ac:dyDescent="0.25">
      <c r="A19" s="39" t="s">
        <v>110</v>
      </c>
      <c r="B19" s="38">
        <f>B20+B22+B23</f>
        <v>32000000</v>
      </c>
      <c r="C19" s="38">
        <f>+C20+C22+C23</f>
        <v>0</v>
      </c>
      <c r="D19" s="36">
        <f>+D20+D22+D23</f>
        <v>0</v>
      </c>
      <c r="E19" s="40">
        <f>+E20+E23</f>
        <v>0</v>
      </c>
      <c r="F19" s="38">
        <f>+F20+F23</f>
        <v>0</v>
      </c>
      <c r="G19" s="38">
        <f t="shared" ref="G19" si="8">+G20+G23</f>
        <v>0</v>
      </c>
      <c r="H19" s="38"/>
      <c r="I19" s="38"/>
      <c r="J19" s="38"/>
      <c r="K19" s="38">
        <f t="shared" si="7"/>
        <v>32000000</v>
      </c>
      <c r="L19" s="38">
        <f t="shared" si="7"/>
        <v>0</v>
      </c>
      <c r="M19" s="19">
        <f t="shared" si="7"/>
        <v>0</v>
      </c>
      <c r="P19" s="48"/>
      <c r="Q19" s="48" t="s">
        <v>79</v>
      </c>
      <c r="R19" s="48" t="s">
        <v>111</v>
      </c>
      <c r="S19" s="48" t="s">
        <v>112</v>
      </c>
    </row>
    <row r="20" spans="1:19" ht="13.5" thickBot="1" x14ac:dyDescent="0.25">
      <c r="A20" s="39" t="s">
        <v>113</v>
      </c>
      <c r="B20" s="38">
        <f>B21</f>
        <v>0</v>
      </c>
      <c r="C20" s="38">
        <f>+C21</f>
        <v>0</v>
      </c>
      <c r="D20" s="36"/>
      <c r="E20" s="40">
        <f>+E21</f>
        <v>0</v>
      </c>
      <c r="F20" s="38">
        <f>+F21</f>
        <v>0</v>
      </c>
      <c r="G20" s="38"/>
      <c r="H20" s="38"/>
      <c r="I20" s="38"/>
      <c r="J20" s="38"/>
      <c r="K20" s="38">
        <f t="shared" si="7"/>
        <v>0</v>
      </c>
      <c r="L20" s="41">
        <f t="shared" si="7"/>
        <v>0</v>
      </c>
      <c r="M20" s="19">
        <f t="shared" si="7"/>
        <v>0</v>
      </c>
      <c r="P20" s="48" t="str">
        <f>K7</f>
        <v>PRESUPUESTADO</v>
      </c>
      <c r="Q20" s="49">
        <f>K24</f>
        <v>8888706637</v>
      </c>
      <c r="R20" s="49">
        <f>K26</f>
        <v>27232651584</v>
      </c>
      <c r="S20" s="49">
        <f>Q20+R20</f>
        <v>36121358221</v>
      </c>
    </row>
    <row r="21" spans="1:19" ht="13.5" thickBot="1" x14ac:dyDescent="0.25">
      <c r="A21" s="26" t="s">
        <v>114</v>
      </c>
      <c r="B21" s="1"/>
      <c r="C21" s="1"/>
      <c r="D21" s="45"/>
      <c r="E21" s="46">
        <v>0</v>
      </c>
      <c r="F21" s="1">
        <v>0</v>
      </c>
      <c r="G21" s="1"/>
      <c r="H21" s="1"/>
      <c r="I21" s="1"/>
      <c r="J21" s="1"/>
      <c r="K21" s="50">
        <f t="shared" si="7"/>
        <v>0</v>
      </c>
      <c r="L21" s="50">
        <f t="shared" si="7"/>
        <v>0</v>
      </c>
      <c r="M21" s="19">
        <f t="shared" si="7"/>
        <v>0</v>
      </c>
      <c r="P21" s="48" t="str">
        <f>L7</f>
        <v>COMPROMETIDO</v>
      </c>
      <c r="Q21" s="49">
        <f>L24</f>
        <v>0</v>
      </c>
      <c r="R21" s="49">
        <f>L26</f>
        <v>0</v>
      </c>
      <c r="S21" s="49">
        <f t="shared" ref="S21:S22" si="9">Q21+R21</f>
        <v>0</v>
      </c>
    </row>
    <row r="22" spans="1:19" x14ac:dyDescent="0.25">
      <c r="A22" s="26" t="s">
        <v>115</v>
      </c>
      <c r="B22" s="27">
        <v>17000000</v>
      </c>
      <c r="C22" s="27"/>
      <c r="D22" s="28"/>
      <c r="E22" s="51">
        <v>0</v>
      </c>
      <c r="F22" s="27">
        <v>0</v>
      </c>
      <c r="G22" s="27"/>
      <c r="H22" s="27"/>
      <c r="I22" s="27"/>
      <c r="J22" s="27"/>
      <c r="K22" s="30">
        <f>+B22+E22+H22</f>
        <v>17000000</v>
      </c>
      <c r="L22" s="30">
        <f t="shared" ref="L22:M24" si="10">+C22+F22+I22</f>
        <v>0</v>
      </c>
      <c r="M22" s="30">
        <f t="shared" si="10"/>
        <v>0</v>
      </c>
      <c r="P22" s="48" t="str">
        <f>M7</f>
        <v>PAGOS</v>
      </c>
      <c r="Q22" s="49">
        <f>M24</f>
        <v>0</v>
      </c>
      <c r="R22" s="49">
        <f>M26</f>
        <v>0</v>
      </c>
      <c r="S22" s="49">
        <f t="shared" si="9"/>
        <v>0</v>
      </c>
    </row>
    <row r="23" spans="1:19" ht="13.5" thickBot="1" x14ac:dyDescent="0.3">
      <c r="A23" s="52" t="s">
        <v>116</v>
      </c>
      <c r="B23" s="53">
        <v>15000000</v>
      </c>
      <c r="C23" s="54"/>
      <c r="D23" s="55"/>
      <c r="E23" s="56">
        <v>0</v>
      </c>
      <c r="F23" s="57">
        <v>0</v>
      </c>
      <c r="G23" s="54"/>
      <c r="H23" s="54"/>
      <c r="I23" s="54"/>
      <c r="J23" s="54"/>
      <c r="K23" s="58">
        <f>+B23+E23+H23</f>
        <v>15000000</v>
      </c>
      <c r="L23" s="58">
        <f t="shared" si="10"/>
        <v>0</v>
      </c>
      <c r="M23" s="58">
        <f t="shared" si="10"/>
        <v>0</v>
      </c>
      <c r="N23" s="3" t="s">
        <v>117</v>
      </c>
      <c r="O23" s="3" t="s">
        <v>118</v>
      </c>
    </row>
    <row r="24" spans="1:19" ht="13.5" thickBot="1" x14ac:dyDescent="0.25">
      <c r="A24" s="59" t="s">
        <v>119</v>
      </c>
      <c r="B24" s="60">
        <f>B8+B9+B12</f>
        <v>5529938102</v>
      </c>
      <c r="C24" s="60">
        <f>+C8+C9+C12+C19</f>
        <v>0</v>
      </c>
      <c r="D24" s="61">
        <f>+D8+D9+D12+D19</f>
        <v>0</v>
      </c>
      <c r="E24" s="62">
        <f>+E8+E9+E12</f>
        <v>3358768535.0000005</v>
      </c>
      <c r="F24" s="63">
        <f>F8+F9</f>
        <v>0</v>
      </c>
      <c r="G24" s="63">
        <f t="shared" ref="G24:J24" si="11">G8+G9</f>
        <v>0</v>
      </c>
      <c r="H24" s="63">
        <f t="shared" si="11"/>
        <v>0</v>
      </c>
      <c r="I24" s="63">
        <f t="shared" si="11"/>
        <v>0</v>
      </c>
      <c r="J24" s="63">
        <f t="shared" si="11"/>
        <v>0</v>
      </c>
      <c r="K24" s="60">
        <f>+B24+E24+H24</f>
        <v>8888706637</v>
      </c>
      <c r="L24" s="60">
        <f t="shared" si="10"/>
        <v>0</v>
      </c>
      <c r="M24" s="60">
        <f t="shared" si="10"/>
        <v>0</v>
      </c>
      <c r="N24" s="64">
        <f>L24/K24</f>
        <v>0</v>
      </c>
      <c r="O24" s="64" t="e">
        <f>M24/L24</f>
        <v>#DIV/0!</v>
      </c>
    </row>
    <row r="25" spans="1:19" ht="13.5" thickBo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7"/>
      <c r="L25" s="67"/>
      <c r="M25" s="67"/>
    </row>
    <row r="26" spans="1:19" ht="13.5" thickBot="1" x14ac:dyDescent="0.25">
      <c r="A26" s="59" t="s">
        <v>120</v>
      </c>
      <c r="B26" s="68">
        <f>B27+B31+B34+B38+B41+B44+B47</f>
        <v>5952126363</v>
      </c>
      <c r="C26" s="68">
        <f>C27+C31+C34+C38+C41+C44+C47</f>
        <v>0</v>
      </c>
      <c r="D26" s="68">
        <f>D27+D31+D34+D38+D41+D44+D47</f>
        <v>0</v>
      </c>
      <c r="E26" s="69">
        <f>E27+E31+E34+E38+E41+E44+E47+E48</f>
        <v>16022362156</v>
      </c>
      <c r="F26" s="70">
        <f>F27+F31+F34+F38+F41+F44+F47+F48</f>
        <v>0</v>
      </c>
      <c r="G26" s="68">
        <f>G27+G31+G34+G38+G41+G44+G47+G48</f>
        <v>0</v>
      </c>
      <c r="H26" s="68">
        <f>H27+H31+H34+H38+H41+H44+H47+H48+H49</f>
        <v>5258163065</v>
      </c>
      <c r="I26" s="68">
        <f t="shared" ref="I26:J26" si="12">I27+I31+I34+I38+I41+I44+I47+I48</f>
        <v>0</v>
      </c>
      <c r="J26" s="68">
        <f t="shared" si="12"/>
        <v>0</v>
      </c>
      <c r="K26" s="68">
        <f t="shared" ref="K26:M38" si="13">+B26+E26+H26</f>
        <v>27232651584</v>
      </c>
      <c r="L26" s="68">
        <f t="shared" si="13"/>
        <v>0</v>
      </c>
      <c r="M26" s="68">
        <f t="shared" si="13"/>
        <v>0</v>
      </c>
      <c r="N26" s="64">
        <f>L26/K26</f>
        <v>0</v>
      </c>
      <c r="O26" s="64" t="e">
        <f>M26/L26</f>
        <v>#DIV/0!</v>
      </c>
    </row>
    <row r="27" spans="1:19" x14ac:dyDescent="0.25">
      <c r="A27" s="71" t="s">
        <v>121</v>
      </c>
      <c r="B27" s="153">
        <f>SUM(B28:B30)</f>
        <v>618677376</v>
      </c>
      <c r="C27" s="72">
        <f>SUM(C28:C30)</f>
        <v>0</v>
      </c>
      <c r="D27" s="73">
        <f>SUM(D28:D30)</f>
        <v>0</v>
      </c>
      <c r="E27" s="74">
        <f>SUM(E28:E30)</f>
        <v>0</v>
      </c>
      <c r="F27" s="75">
        <f>SUM(F28:F29)</f>
        <v>0</v>
      </c>
      <c r="G27" s="72">
        <f t="shared" ref="G27:J27" si="14">SUM(G28:G29)</f>
        <v>0</v>
      </c>
      <c r="H27" s="72">
        <f>SUM(H28:H30)</f>
        <v>0</v>
      </c>
      <c r="I27" s="72">
        <f t="shared" si="14"/>
        <v>0</v>
      </c>
      <c r="J27" s="72">
        <f t="shared" si="14"/>
        <v>0</v>
      </c>
      <c r="K27" s="76">
        <f t="shared" si="13"/>
        <v>618677376</v>
      </c>
      <c r="L27" s="77">
        <f t="shared" si="13"/>
        <v>0</v>
      </c>
      <c r="M27" s="77">
        <f t="shared" si="13"/>
        <v>0</v>
      </c>
    </row>
    <row r="28" spans="1:19" ht="25.5" x14ac:dyDescent="0.25">
      <c r="A28" s="78" t="s">
        <v>122</v>
      </c>
      <c r="B28" s="79">
        <f>253943173+39999966</f>
        <v>293943139</v>
      </c>
      <c r="C28" s="80"/>
      <c r="D28" s="81"/>
      <c r="E28" s="82"/>
      <c r="F28" s="83"/>
      <c r="G28" s="84"/>
      <c r="H28" s="84"/>
      <c r="I28" s="84"/>
      <c r="J28" s="84"/>
      <c r="K28" s="85">
        <f>SUM(B28+E28+H28)</f>
        <v>293943139</v>
      </c>
      <c r="L28" s="86">
        <f t="shared" ref="L28:M30" si="15">C28+F28+I28</f>
        <v>0</v>
      </c>
      <c r="M28" s="86">
        <f t="shared" si="15"/>
        <v>0</v>
      </c>
      <c r="Q28" s="4"/>
    </row>
    <row r="29" spans="1:19" x14ac:dyDescent="0.25">
      <c r="A29" s="87" t="s">
        <v>123</v>
      </c>
      <c r="B29" s="83">
        <f>136397452+27701765</f>
        <v>164099217</v>
      </c>
      <c r="C29" s="89"/>
      <c r="D29" s="90"/>
      <c r="E29" s="91"/>
      <c r="F29" s="91"/>
      <c r="G29" s="88"/>
      <c r="H29" s="88"/>
      <c r="I29" s="88"/>
      <c r="J29" s="88"/>
      <c r="K29" s="85">
        <f t="shared" ref="K29:K30" si="16">SUM(B29+E29+H29)</f>
        <v>164099217</v>
      </c>
      <c r="L29" s="86">
        <f t="shared" si="15"/>
        <v>0</v>
      </c>
      <c r="M29" s="86">
        <f t="shared" si="15"/>
        <v>0</v>
      </c>
    </row>
    <row r="30" spans="1:19" x14ac:dyDescent="0.25">
      <c r="A30" s="92" t="s">
        <v>124</v>
      </c>
      <c r="B30" s="83">
        <v>160635020</v>
      </c>
      <c r="C30" s="88"/>
      <c r="D30" s="90"/>
      <c r="E30" s="91"/>
      <c r="F30" s="88"/>
      <c r="G30" s="88"/>
      <c r="H30" s="88"/>
      <c r="I30" s="88"/>
      <c r="J30" s="88"/>
      <c r="K30" s="85">
        <f t="shared" si="16"/>
        <v>160635020</v>
      </c>
      <c r="L30" s="86">
        <f t="shared" si="15"/>
        <v>0</v>
      </c>
      <c r="M30" s="86">
        <f t="shared" si="15"/>
        <v>0</v>
      </c>
    </row>
    <row r="31" spans="1:19" x14ac:dyDescent="0.25">
      <c r="A31" s="93" t="s">
        <v>125</v>
      </c>
      <c r="B31" s="154">
        <f>SUM(B32:B33)</f>
        <v>1249997263</v>
      </c>
      <c r="C31" s="94">
        <f>SUM(C32:C33)</f>
        <v>0</v>
      </c>
      <c r="D31" s="95">
        <f>SUM(D32:D33)</f>
        <v>0</v>
      </c>
      <c r="E31" s="96">
        <f>SUM(E32:E33)</f>
        <v>735000000</v>
      </c>
      <c r="F31" s="94">
        <f>SUM(F32:F33)</f>
        <v>0</v>
      </c>
      <c r="G31" s="94">
        <f t="shared" ref="G31:J31" si="17">SUM(G32:G33)</f>
        <v>0</v>
      </c>
      <c r="H31" s="94">
        <f t="shared" si="17"/>
        <v>0</v>
      </c>
      <c r="I31" s="94">
        <f t="shared" si="17"/>
        <v>0</v>
      </c>
      <c r="J31" s="94">
        <f t="shared" si="17"/>
        <v>0</v>
      </c>
      <c r="K31" s="97">
        <f t="shared" si="13"/>
        <v>1984997263</v>
      </c>
      <c r="L31" s="98">
        <f t="shared" si="13"/>
        <v>0</v>
      </c>
      <c r="M31" s="98">
        <f t="shared" si="13"/>
        <v>0</v>
      </c>
    </row>
    <row r="32" spans="1:19" ht="25.5" x14ac:dyDescent="0.25">
      <c r="A32" s="87" t="s">
        <v>126</v>
      </c>
      <c r="B32" s="83">
        <f>669769549+116881450</f>
        <v>786650999</v>
      </c>
      <c r="C32" s="99"/>
      <c r="D32" s="100"/>
      <c r="E32" s="91">
        <v>735000000</v>
      </c>
      <c r="F32" s="91"/>
      <c r="G32" s="88"/>
      <c r="H32" s="101"/>
      <c r="I32" s="99"/>
      <c r="J32" s="99"/>
      <c r="K32" s="85">
        <f t="shared" ref="K32:M33" si="18">B32+E32+H32</f>
        <v>1521650999</v>
      </c>
      <c r="L32" s="86">
        <f t="shared" si="18"/>
        <v>0</v>
      </c>
      <c r="M32" s="86">
        <f t="shared" si="18"/>
        <v>0</v>
      </c>
      <c r="Q32" s="4"/>
    </row>
    <row r="33" spans="1:17" x14ac:dyDescent="0.25">
      <c r="A33" s="87" t="s">
        <v>127</v>
      </c>
      <c r="B33" s="83">
        <v>463346264</v>
      </c>
      <c r="C33" s="88"/>
      <c r="D33" s="90"/>
      <c r="E33" s="91"/>
      <c r="F33" s="88"/>
      <c r="G33" s="88"/>
      <c r="H33" s="88"/>
      <c r="I33" s="88"/>
      <c r="J33" s="88"/>
      <c r="K33" s="85">
        <f t="shared" si="18"/>
        <v>463346264</v>
      </c>
      <c r="L33" s="86">
        <f t="shared" si="18"/>
        <v>0</v>
      </c>
      <c r="M33" s="86">
        <f t="shared" si="18"/>
        <v>0</v>
      </c>
    </row>
    <row r="34" spans="1:17" ht="22.5" x14ac:dyDescent="0.2">
      <c r="A34" s="102" t="s">
        <v>128</v>
      </c>
      <c r="B34" s="155">
        <f>SUM(B35:B37)</f>
        <v>1572919537</v>
      </c>
      <c r="C34" s="103">
        <f>SUM(C35:C37)</f>
        <v>0</v>
      </c>
      <c r="D34" s="104">
        <f>SUM(D35:D37)</f>
        <v>0</v>
      </c>
      <c r="E34" s="104">
        <f>SUM(E35:E37)</f>
        <v>14454576521</v>
      </c>
      <c r="F34" s="104">
        <f>SUM(F35:F37)</f>
        <v>0</v>
      </c>
      <c r="G34" s="103">
        <f t="shared" ref="G34" si="19">SUM(G35:G36)</f>
        <v>0</v>
      </c>
      <c r="H34" s="103">
        <f>SUM(H35:H37)</f>
        <v>0</v>
      </c>
      <c r="I34" s="103">
        <f t="shared" ref="I34:J34" si="20">SUM(I35:I37)</f>
        <v>0</v>
      </c>
      <c r="J34" s="103">
        <f t="shared" si="20"/>
        <v>0</v>
      </c>
      <c r="K34" s="105">
        <f t="shared" si="13"/>
        <v>16027496058</v>
      </c>
      <c r="L34" s="106">
        <f t="shared" si="13"/>
        <v>0</v>
      </c>
      <c r="M34" s="106">
        <f t="shared" si="13"/>
        <v>0</v>
      </c>
    </row>
    <row r="35" spans="1:17" x14ac:dyDescent="0.25">
      <c r="A35" s="107" t="s">
        <v>129</v>
      </c>
      <c r="B35" s="108">
        <f>786407097+27701765</f>
        <v>814108862</v>
      </c>
      <c r="C35" s="101"/>
      <c r="D35" s="109"/>
      <c r="E35" s="110">
        <f>1488822644+12965753877</f>
        <v>14454576521</v>
      </c>
      <c r="F35" s="110"/>
      <c r="G35" s="88"/>
      <c r="H35" s="88"/>
      <c r="I35" s="88"/>
      <c r="J35" s="88"/>
      <c r="K35" s="111">
        <f>B35+E35+H35</f>
        <v>15268685383</v>
      </c>
      <c r="L35" s="112">
        <f>C35+F35+I35</f>
        <v>0</v>
      </c>
      <c r="M35" s="112">
        <f>D35+G35+J35</f>
        <v>0</v>
      </c>
    </row>
    <row r="36" spans="1:17" x14ac:dyDescent="0.25">
      <c r="A36" s="113" t="s">
        <v>130</v>
      </c>
      <c r="B36" s="114">
        <f>673849640+27701765</f>
        <v>701551405</v>
      </c>
      <c r="C36" s="88"/>
      <c r="D36" s="90"/>
      <c r="E36" s="91"/>
      <c r="F36" s="88"/>
      <c r="G36" s="88"/>
      <c r="H36" s="88"/>
      <c r="I36" s="88"/>
      <c r="J36" s="88"/>
      <c r="K36" s="111">
        <f t="shared" ref="K36:M37" si="21">B36+E36+H36</f>
        <v>701551405</v>
      </c>
      <c r="L36" s="112">
        <f t="shared" si="21"/>
        <v>0</v>
      </c>
      <c r="M36" s="112">
        <f t="shared" si="21"/>
        <v>0</v>
      </c>
    </row>
    <row r="37" spans="1:17" x14ac:dyDescent="0.25">
      <c r="A37" s="107" t="s">
        <v>131</v>
      </c>
      <c r="B37" s="156">
        <v>57259270</v>
      </c>
      <c r="C37" s="88"/>
      <c r="D37" s="90"/>
      <c r="E37" s="91"/>
      <c r="F37" s="91"/>
      <c r="G37" s="88"/>
      <c r="H37" s="88"/>
      <c r="I37" s="88"/>
      <c r="J37" s="88"/>
      <c r="K37" s="111">
        <f t="shared" si="21"/>
        <v>57259270</v>
      </c>
      <c r="L37" s="112">
        <f t="shared" si="21"/>
        <v>0</v>
      </c>
      <c r="M37" s="112">
        <f t="shared" si="21"/>
        <v>0</v>
      </c>
    </row>
    <row r="38" spans="1:17" x14ac:dyDescent="0.25">
      <c r="A38" s="102" t="s">
        <v>132</v>
      </c>
      <c r="B38" s="155">
        <f>SUM(B39:B40)</f>
        <v>621474070</v>
      </c>
      <c r="C38" s="94">
        <f>SUM(C39:C40)</f>
        <v>0</v>
      </c>
      <c r="D38" s="94">
        <f>SUM(D39:D40)</f>
        <v>0</v>
      </c>
      <c r="E38" s="96">
        <f>SUM(E39:E40)</f>
        <v>0</v>
      </c>
      <c r="F38" s="94">
        <f>SUM(F39:F40)</f>
        <v>0</v>
      </c>
      <c r="G38" s="94">
        <f t="shared" ref="G38:J38" si="22">SUM(G39:G40)</f>
        <v>0</v>
      </c>
      <c r="H38" s="94">
        <f t="shared" si="22"/>
        <v>0</v>
      </c>
      <c r="I38" s="94">
        <f t="shared" si="22"/>
        <v>0</v>
      </c>
      <c r="J38" s="94">
        <f t="shared" si="22"/>
        <v>0</v>
      </c>
      <c r="K38" s="97">
        <f t="shared" si="13"/>
        <v>621474070</v>
      </c>
      <c r="L38" s="98">
        <f t="shared" si="13"/>
        <v>0</v>
      </c>
      <c r="M38" s="98">
        <f t="shared" si="13"/>
        <v>0</v>
      </c>
    </row>
    <row r="39" spans="1:17" ht="13.5" thickBot="1" x14ac:dyDescent="0.3">
      <c r="A39" s="116" t="s">
        <v>133</v>
      </c>
      <c r="B39" s="156">
        <v>317231656</v>
      </c>
      <c r="C39" s="117"/>
      <c r="D39" s="118"/>
      <c r="E39" s="119"/>
      <c r="F39" s="88"/>
      <c r="G39" s="117"/>
      <c r="H39" s="117"/>
      <c r="I39" s="117"/>
      <c r="J39" s="117"/>
      <c r="K39" s="120">
        <f>SUM(B39+E39+H39)</f>
        <v>317231656</v>
      </c>
      <c r="L39" s="121">
        <f>C39+F39+I39</f>
        <v>0</v>
      </c>
      <c r="M39" s="121">
        <f>D39+G39+J39</f>
        <v>0</v>
      </c>
      <c r="Q39" s="4"/>
    </row>
    <row r="40" spans="1:17" ht="13.5" thickBot="1" x14ac:dyDescent="0.3">
      <c r="A40" s="122" t="s">
        <v>134</v>
      </c>
      <c r="B40" s="83">
        <f>276540649+27701765</f>
        <v>304242414</v>
      </c>
      <c r="C40" s="99"/>
      <c r="D40" s="100"/>
      <c r="E40" s="164"/>
      <c r="F40" s="162"/>
      <c r="G40" s="88"/>
      <c r="H40" s="88"/>
      <c r="I40" s="88"/>
      <c r="J40" s="88"/>
      <c r="K40" s="120">
        <f>SUM(B40+E45+H40)</f>
        <v>1137028049</v>
      </c>
      <c r="L40" s="121">
        <f>C40+F40+I40</f>
        <v>0</v>
      </c>
      <c r="M40" s="121">
        <f>D40+G40+J40</f>
        <v>0</v>
      </c>
    </row>
    <row r="41" spans="1:17" x14ac:dyDescent="0.25">
      <c r="A41" s="123" t="s">
        <v>135</v>
      </c>
      <c r="B41" s="157">
        <f>SUM(B42:B43)</f>
        <v>645310667</v>
      </c>
      <c r="C41" s="124">
        <f>SUM(C42:C43)</f>
        <v>0</v>
      </c>
      <c r="D41" s="124">
        <f>SUM(D42:D43)</f>
        <v>0</v>
      </c>
      <c r="E41" s="163">
        <f>SUM(E42:E43)</f>
        <v>0</v>
      </c>
      <c r="F41" s="94">
        <f>SUM(F42:F43)</f>
        <v>0</v>
      </c>
      <c r="G41" s="94">
        <f t="shared" ref="G41:J41" si="23">SUM(G42:G43)</f>
        <v>0</v>
      </c>
      <c r="H41" s="94">
        <f t="shared" si="23"/>
        <v>0</v>
      </c>
      <c r="I41" s="94">
        <f t="shared" si="23"/>
        <v>0</v>
      </c>
      <c r="J41" s="94">
        <f t="shared" si="23"/>
        <v>0</v>
      </c>
      <c r="K41" s="125">
        <f t="shared" ref="K41:M44" si="24">+B41+E41+H41</f>
        <v>645310667</v>
      </c>
      <c r="L41" s="126">
        <f t="shared" si="24"/>
        <v>0</v>
      </c>
      <c r="M41" s="126">
        <f t="shared" si="24"/>
        <v>0</v>
      </c>
    </row>
    <row r="42" spans="1:17" x14ac:dyDescent="0.25">
      <c r="A42" s="107" t="s">
        <v>136</v>
      </c>
      <c r="B42" s="156">
        <v>416789977</v>
      </c>
      <c r="C42" s="88"/>
      <c r="D42" s="90"/>
      <c r="E42" s="127"/>
      <c r="F42" s="88"/>
      <c r="G42" s="128"/>
      <c r="H42" s="128"/>
      <c r="I42" s="128"/>
      <c r="J42" s="128"/>
      <c r="K42" s="129">
        <f t="shared" ref="K42:M43" si="25">B42+E42+H42</f>
        <v>416789977</v>
      </c>
      <c r="L42" s="130">
        <f t="shared" si="25"/>
        <v>0</v>
      </c>
      <c r="M42" s="130">
        <f t="shared" si="25"/>
        <v>0</v>
      </c>
    </row>
    <row r="43" spans="1:17" x14ac:dyDescent="0.25">
      <c r="A43" s="122" t="s">
        <v>137</v>
      </c>
      <c r="B43" s="156">
        <v>228520690</v>
      </c>
      <c r="C43" s="99"/>
      <c r="D43" s="100"/>
      <c r="E43" s="91"/>
      <c r="F43" s="88"/>
      <c r="G43" s="128"/>
      <c r="H43" s="128"/>
      <c r="I43" s="128"/>
      <c r="J43" s="128"/>
      <c r="K43" s="129">
        <f t="shared" si="25"/>
        <v>228520690</v>
      </c>
      <c r="L43" s="130">
        <f t="shared" si="25"/>
        <v>0</v>
      </c>
      <c r="M43" s="130">
        <f t="shared" si="25"/>
        <v>0</v>
      </c>
    </row>
    <row r="44" spans="1:17" x14ac:dyDescent="0.25">
      <c r="A44" s="102" t="s">
        <v>138</v>
      </c>
      <c r="B44" s="155">
        <f>SUM(B45:B46)</f>
        <v>1243747450</v>
      </c>
      <c r="C44" s="115">
        <f t="shared" ref="C44:J44" si="26">SUM(C45:C46)</f>
        <v>0</v>
      </c>
      <c r="D44" s="115">
        <f t="shared" si="26"/>
        <v>0</v>
      </c>
      <c r="E44" s="115">
        <f>SUM(E45:E46)</f>
        <v>832785635</v>
      </c>
      <c r="F44" s="115">
        <f t="shared" si="26"/>
        <v>0</v>
      </c>
      <c r="G44" s="115">
        <f t="shared" si="26"/>
        <v>0</v>
      </c>
      <c r="H44" s="115">
        <f t="shared" si="26"/>
        <v>0</v>
      </c>
      <c r="I44" s="115">
        <f t="shared" si="26"/>
        <v>0</v>
      </c>
      <c r="J44" s="115">
        <f t="shared" si="26"/>
        <v>0</v>
      </c>
      <c r="K44" s="97">
        <f t="shared" si="24"/>
        <v>2076533085</v>
      </c>
      <c r="L44" s="98">
        <f t="shared" si="24"/>
        <v>0</v>
      </c>
      <c r="M44" s="98">
        <f t="shared" si="24"/>
        <v>0</v>
      </c>
    </row>
    <row r="45" spans="1:17" ht="25.5" x14ac:dyDescent="0.25">
      <c r="A45" s="122" t="s">
        <v>139</v>
      </c>
      <c r="B45" s="83">
        <f>803979806+32100000+134500000</f>
        <v>970579806</v>
      </c>
      <c r="C45" s="99"/>
      <c r="D45" s="99"/>
      <c r="E45" s="91">
        <v>832785635</v>
      </c>
      <c r="F45" s="88"/>
      <c r="G45" s="88"/>
      <c r="H45" s="88"/>
      <c r="I45" s="88"/>
      <c r="J45" s="88"/>
      <c r="K45" s="85">
        <f>B45+E45+H45</f>
        <v>1803365441</v>
      </c>
      <c r="L45" s="86">
        <f t="shared" ref="K45:M46" si="27">C45+F45+I45</f>
        <v>0</v>
      </c>
      <c r="M45" s="86">
        <f t="shared" si="27"/>
        <v>0</v>
      </c>
    </row>
    <row r="46" spans="1:17" ht="13.5" thickBot="1" x14ac:dyDescent="0.3">
      <c r="A46" s="131" t="s">
        <v>145</v>
      </c>
      <c r="B46" s="83">
        <f>243789724+29377920</f>
        <v>273167644</v>
      </c>
      <c r="C46" s="132"/>
      <c r="D46" s="133"/>
      <c r="E46" s="127"/>
      <c r="F46" s="88"/>
      <c r="G46" s="128"/>
      <c r="H46" s="128"/>
      <c r="I46" s="128"/>
      <c r="J46" s="128"/>
      <c r="K46" s="85">
        <f t="shared" si="27"/>
        <v>273167644</v>
      </c>
      <c r="L46" s="121">
        <f t="shared" si="27"/>
        <v>0</v>
      </c>
      <c r="M46" s="121">
        <f t="shared" si="27"/>
        <v>0</v>
      </c>
    </row>
    <row r="47" spans="1:17" ht="13.5" thickBot="1" x14ac:dyDescent="0.3">
      <c r="A47" s="35" t="s">
        <v>140</v>
      </c>
      <c r="B47" s="158"/>
      <c r="C47" s="134"/>
      <c r="D47" s="135"/>
      <c r="E47" s="136"/>
      <c r="F47" s="137"/>
      <c r="G47" s="137"/>
      <c r="H47" s="137"/>
      <c r="I47" s="137"/>
      <c r="J47" s="137"/>
      <c r="K47" s="134">
        <f>E46</f>
        <v>0</v>
      </c>
      <c r="L47" s="138">
        <f>+C47+F47</f>
        <v>0</v>
      </c>
      <c r="M47" s="139">
        <f>+D47+G47+L47</f>
        <v>0</v>
      </c>
    </row>
    <row r="48" spans="1:17" ht="13.5" thickBot="1" x14ac:dyDescent="0.3">
      <c r="A48" s="140" t="s">
        <v>141</v>
      </c>
      <c r="B48" s="159"/>
      <c r="C48" s="141"/>
      <c r="D48" s="142"/>
      <c r="E48" s="143"/>
      <c r="F48" s="144"/>
      <c r="G48" s="144"/>
      <c r="H48" s="144"/>
      <c r="I48" s="144"/>
      <c r="J48" s="144"/>
      <c r="K48" s="134">
        <f>E48</f>
        <v>0</v>
      </c>
      <c r="L48" s="145"/>
      <c r="M48" s="139">
        <f>+D48+G48+L48</f>
        <v>0</v>
      </c>
    </row>
    <row r="49" spans="1:18" ht="14.25" thickBot="1" x14ac:dyDescent="0.3">
      <c r="A49" s="166" t="s">
        <v>147</v>
      </c>
      <c r="B49" s="160"/>
      <c r="C49" s="147"/>
      <c r="D49" s="146"/>
      <c r="E49" s="147"/>
      <c r="F49" s="148"/>
      <c r="G49" s="146"/>
      <c r="H49" s="169">
        <v>5258163065</v>
      </c>
      <c r="I49" s="146"/>
      <c r="J49" s="147"/>
      <c r="K49" s="134">
        <f>H49</f>
        <v>5258163065</v>
      </c>
      <c r="L49" s="149">
        <f>+C49+F49</f>
        <v>0</v>
      </c>
      <c r="M49" s="139">
        <f>+D49+G49+L49</f>
        <v>0</v>
      </c>
    </row>
    <row r="50" spans="1:18" ht="13.5" thickBot="1" x14ac:dyDescent="0.25">
      <c r="A50" s="150" t="s">
        <v>142</v>
      </c>
      <c r="B50" s="167">
        <f>B24+B26</f>
        <v>11482064465</v>
      </c>
      <c r="C50" s="168">
        <f>C24+C26</f>
        <v>0</v>
      </c>
      <c r="D50" s="62">
        <f>D24+D26</f>
        <v>0</v>
      </c>
      <c r="E50" s="151">
        <f>E24+E26</f>
        <v>19381130691</v>
      </c>
      <c r="F50" s="62">
        <f>F24+F26</f>
        <v>0</v>
      </c>
      <c r="G50" s="62">
        <f t="shared" ref="G50:J50" si="28">G24+G26</f>
        <v>0</v>
      </c>
      <c r="H50" s="62">
        <f t="shared" si="28"/>
        <v>5258163065</v>
      </c>
      <c r="I50" s="62">
        <f t="shared" si="28"/>
        <v>0</v>
      </c>
      <c r="J50" s="62">
        <f t="shared" si="28"/>
        <v>0</v>
      </c>
      <c r="K50" s="62">
        <f>K24+K26</f>
        <v>36121358221</v>
      </c>
      <c r="L50" s="62">
        <f t="shared" ref="L50:M50" si="29">L24+L26</f>
        <v>0</v>
      </c>
      <c r="M50" s="62">
        <f t="shared" si="29"/>
        <v>0</v>
      </c>
      <c r="N50" s="64">
        <f>L50/K50</f>
        <v>0</v>
      </c>
      <c r="O50" s="64" t="e">
        <f>M50/L50</f>
        <v>#DIV/0!</v>
      </c>
    </row>
    <row r="52" spans="1:18" x14ac:dyDescent="0.25">
      <c r="O52" s="48"/>
      <c r="P52" s="48" t="s">
        <v>79</v>
      </c>
      <c r="Q52" s="48" t="s">
        <v>111</v>
      </c>
      <c r="R52" s="48" t="s">
        <v>112</v>
      </c>
    </row>
    <row r="53" spans="1:18" x14ac:dyDescent="0.25">
      <c r="B53" s="64"/>
      <c r="K53" s="165"/>
      <c r="O53" s="48" t="s">
        <v>97</v>
      </c>
      <c r="P53" s="152">
        <f>L24</f>
        <v>0</v>
      </c>
      <c r="Q53" s="152">
        <f>L26</f>
        <v>0</v>
      </c>
      <c r="R53" s="152">
        <f>P53+Q53</f>
        <v>0</v>
      </c>
    </row>
    <row r="54" spans="1:18" x14ac:dyDescent="0.25">
      <c r="A54" s="161"/>
      <c r="O54" s="48" t="s">
        <v>98</v>
      </c>
      <c r="P54" s="152">
        <f>M24</f>
        <v>0</v>
      </c>
      <c r="Q54" s="152">
        <f>M26</f>
        <v>0</v>
      </c>
      <c r="R54" s="152">
        <f>P54+Q54</f>
        <v>0</v>
      </c>
    </row>
    <row r="55" spans="1:18" x14ac:dyDescent="0.25">
      <c r="D55" s="165"/>
    </row>
    <row r="57" spans="1:18" x14ac:dyDescent="0.25">
      <c r="D57" s="4"/>
    </row>
    <row r="64" spans="1:18" x14ac:dyDescent="0.25">
      <c r="A64" s="4"/>
    </row>
  </sheetData>
  <sheetProtection algorithmName="SHA-512" hashValue="S9KhaYmcEZXshRplvFxu3loGHzcv0whbKxw7wlFxECpIGbeP2aS/LOmR6W65TpqFs29xHZZGzuoJe6daTAEaSw==" saltValue="oQgUz+vl7ZRNFCiFGTN/2w==" spinCount="100000" sheet="1" objects="1" scenarios="1"/>
  <mergeCells count="10">
    <mergeCell ref="A6:A7"/>
    <mergeCell ref="B6:D6"/>
    <mergeCell ref="E6:G6"/>
    <mergeCell ref="H6:J6"/>
    <mergeCell ref="K6:M6"/>
    <mergeCell ref="A1:L1"/>
    <mergeCell ref="A2:L2"/>
    <mergeCell ref="A3:M3"/>
    <mergeCell ref="A4:M4"/>
    <mergeCell ref="E5:G5"/>
  </mergeCell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2018</vt:lpstr>
      <vt:lpstr>Gastos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</dc:creator>
  <cp:lastModifiedBy>Funcionario</cp:lastModifiedBy>
  <cp:lastPrinted>2017-11-20T19:32:12Z</cp:lastPrinted>
  <dcterms:created xsi:type="dcterms:W3CDTF">2017-09-07T13:54:10Z</dcterms:created>
  <dcterms:modified xsi:type="dcterms:W3CDTF">2017-11-23T17:18:14Z</dcterms:modified>
</cp:coreProperties>
</file>